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Admin\Dropbox\Piarc\"/>
    </mc:Choice>
  </mc:AlternateContent>
  <xr:revisionPtr revIDLastSave="0" documentId="13_ncr:1_{C853B1B7-7BA3-4D9E-B389-22F25FE54F22}" xr6:coauthVersionLast="47" xr6:coauthVersionMax="47" xr10:uidLastSave="{00000000-0000-0000-0000-000000000000}"/>
  <bookViews>
    <workbookView xWindow="-98" yWindow="-98" windowWidth="20715" windowHeight="13276" tabRatio="757" xr2:uid="{00000000-000D-0000-FFFF-FFFF00000000}"/>
  </bookViews>
  <sheets>
    <sheet name="Championship Points" sheetId="5" r:id="rId1"/>
    <sheet name="Rd1 PI" sheetId="21" r:id="rId2"/>
    <sheet name="Rd2 Sandown" sheetId="22" r:id="rId3"/>
    <sheet name="Rd3 Wodonga" sheetId="23" r:id="rId4"/>
    <sheet name="Rd4 Winton" sheetId="25" r:id="rId5"/>
    <sheet name="Rd5 Sandown" sheetId="26" r:id="rId6"/>
    <sheet name="Rd6 WintonShort" sheetId="27" r:id="rId7"/>
    <sheet name="Rd7 PI" sheetId="28" r:id="rId8"/>
    <sheet name="Championship Scoring" sheetId="3" r:id="rId9"/>
  </sheets>
  <externalReferences>
    <externalReference r:id="rId10"/>
    <externalReference r:id="rId11"/>
  </externalReferences>
  <definedNames>
    <definedName name="Benchmarks" localSheetId="1">'Rd1 PI'!$AG$1:$AI$26</definedName>
    <definedName name="Benchmarks" localSheetId="2">'Rd2 Sandown'!$AG$1:$AI$27</definedName>
    <definedName name="Benchmarks" localSheetId="3">'Rd3 Wodonga'!$AG$1:$AI$29</definedName>
    <definedName name="Benchmarks" localSheetId="4">'Rd4 Winton'!#REF!</definedName>
    <definedName name="Benchmarks" localSheetId="5">'Rd5 Sandown'!$AG$1:$AI$31</definedName>
    <definedName name="Benchmarks" localSheetId="6">'Rd6 WintonShort'!$AG$1:$AI$27</definedName>
    <definedName name="Benchmarks" localSheetId="7">'Rd7 PI'!$AG$1:$AI$30</definedName>
    <definedName name="Benchmarks">#REF!</definedName>
    <definedName name="Benchmarks2">'[1]Rd1 Broadford'!$AE$2:$AG$12</definedName>
    <definedName name="BenchmarksRd1" localSheetId="2">'Rd2 Sandown'!$AG$2:$AI$14</definedName>
    <definedName name="BenchmarksRd1" localSheetId="3">'Rd3 Wodonga'!$AG$2:$AI$14</definedName>
    <definedName name="BenchmarksRd1" localSheetId="4">'Rd4 Winton'!#REF!</definedName>
    <definedName name="BenchmarksRd1" localSheetId="5">'Rd5 Sandown'!$AG$2:$AI$18</definedName>
    <definedName name="BenchmarksRd1" localSheetId="6">'Rd6 WintonShort'!$AG$2:$AI$14</definedName>
    <definedName name="BenchmarksRd1" localSheetId="7">'Rd7 PI'!$AG$2:$AI$18</definedName>
    <definedName name="BenchmarksRd1">'Rd1 PI'!$AG$2:$AI$14</definedName>
    <definedName name="BenchmarksRd2" localSheetId="2">#REF!</definedName>
    <definedName name="BenchmarksRd2" localSheetId="3">#REF!</definedName>
    <definedName name="BenchmarksRd2" localSheetId="4">#REF!</definedName>
    <definedName name="BenchmarksRd2" localSheetId="5">#REF!</definedName>
    <definedName name="BenchmarksRd2" localSheetId="6">#REF!</definedName>
    <definedName name="BenchmarksRd2">#REF!</definedName>
    <definedName name="BenchmarksRd3" localSheetId="2">#REF!</definedName>
    <definedName name="BenchmarksRd3" localSheetId="3">#REF!</definedName>
    <definedName name="BenchmarksRd3" localSheetId="4">#REF!</definedName>
    <definedName name="BenchmarksRd3" localSheetId="5">#REF!</definedName>
    <definedName name="BenchmarksRd3" localSheetId="6">#REF!</definedName>
    <definedName name="BenchmarksRd3">#REF!</definedName>
    <definedName name="BenchmarksRd4" localSheetId="1">'Rd1 PI'!$AG$2:$AI$26</definedName>
    <definedName name="BenchmarksRd4" localSheetId="2">'Rd2 Sandown'!$AG$2:$AI$27</definedName>
    <definedName name="BenchmarksRd4" localSheetId="3">'Rd3 Wodonga'!$AG$2:$AI$29</definedName>
    <definedName name="BenchmarksRd4" localSheetId="4">'Rd4 Winton'!#REF!</definedName>
    <definedName name="BenchmarksRd4" localSheetId="5">'Rd5 Sandown'!$AG$2:$AI$31</definedName>
    <definedName name="BenchmarksRd4" localSheetId="6">'Rd6 WintonShort'!$AG$2:$AI$27</definedName>
    <definedName name="BenchmarksRd4" localSheetId="7">'Rd7 PI'!$AG$2:$AI$30</definedName>
    <definedName name="BenchmarksRd4">#REF!</definedName>
    <definedName name="BenchmarksRd5" localSheetId="1">'Rd1 PI'!$AG$2:$AI$26</definedName>
    <definedName name="BenchmarksRd5" localSheetId="2">'Rd2 Sandown'!$AG$2:$AI$27</definedName>
    <definedName name="BenchmarksRd5" localSheetId="3">'Rd3 Wodonga'!$AG$2:$AI$29</definedName>
    <definedName name="BenchmarksRd5" localSheetId="4">'Rd4 Winton'!#REF!</definedName>
    <definedName name="BenchmarksRd5" localSheetId="5">'Rd5 Sandown'!$AG$2:$AI$31</definedName>
    <definedName name="BenchmarksRd5" localSheetId="6">'Rd6 WintonShort'!$AG$2:$AI$27</definedName>
    <definedName name="BenchmarksRd5" localSheetId="7">'Rd7 PI'!$AG$2:$AI$30</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 localSheetId="4">'Rd4 Winton'!#REF!</definedName>
    <definedName name="BenchmarksRd6" localSheetId="5">'Rd5 Sandown'!$AG$2:$AI$18</definedName>
    <definedName name="BenchmarksRd6" localSheetId="6">'Rd6 WintonShort'!$AG$2:$AI$14</definedName>
    <definedName name="BenchmarksRd6" localSheetId="7">'Rd7 PI'!$AG$2:$AI$18</definedName>
    <definedName name="BenchmarksRd6">#REF!</definedName>
    <definedName name="BenchmarksRd9" localSheetId="2">#REF!</definedName>
    <definedName name="BenchmarksRd9" localSheetId="3">#REF!</definedName>
    <definedName name="BenchmarksRd9" localSheetId="4">#REF!</definedName>
    <definedName name="BenchmarksRd9" localSheetId="5">#REF!</definedName>
    <definedName name="BenchmarksRd9" localSheetId="6">#REF!</definedName>
    <definedName name="BenchmarksRd9">#REF!</definedName>
    <definedName name="BenchmarksW">'Rd4 Winton'!$AG$2:$AI$14</definedName>
    <definedName name="BenchmarksWin">'Rd4 Winton'!$AG$2:$AI$14</definedName>
    <definedName name="BenchmarksWod" localSheetId="4">'Rd4 Winton'!#REF!</definedName>
    <definedName name="BenchmarksWod">'Rd3 Wodonga'!$AG$2:$AI$14</definedName>
    <definedName name="Class">'Championship Scoring'!$A$7:$D$20</definedName>
    <definedName name="Class2018">'Championship Scoring'!$A$7:$D$20</definedName>
    <definedName name="Class2019" localSheetId="2">'[2]Championship Scoring'!$A$7:$D$20</definedName>
    <definedName name="Class2019" localSheetId="3">'[2]Championship Scoring'!$A$7:$D$20</definedName>
    <definedName name="Class2019" localSheetId="4">'[2]Championship Scoring'!$A$7:$D$20</definedName>
    <definedName name="Class2019" localSheetId="5">'[2]Championship Scoring'!$A$7:$D$20</definedName>
    <definedName name="Class2019" localSheetId="6">'[2]Championship Scoring'!$A$7:$D$20</definedName>
    <definedName name="Class2019">'Championship Scoring'!$A$7:$D$20</definedName>
    <definedName name="Class2021">'[2]Championship Scoring'!$A$7:$E$20</definedName>
    <definedName name="Points">'Championship Scoring'!$A$23:$B$33</definedName>
    <definedName name="Points2018" localSheetId="2">'[2]Championship Scoring'!$A$23:$B$33</definedName>
    <definedName name="Points2018" localSheetId="3">'[2]Championship Scoring'!$A$23:$B$33</definedName>
    <definedName name="Points2018" localSheetId="4">'[2]Championship Scoring'!$A$23:$B$33</definedName>
    <definedName name="Points2018" localSheetId="5">'[2]Championship Scoring'!$A$23:$B$33</definedName>
    <definedName name="Points2018" localSheetId="6">'[2]Championship Scoring'!$A$23:$B$33</definedName>
    <definedName name="Points2018">'Championship Scoring'!$A$23:$B$33</definedName>
    <definedName name="Points2019" localSheetId="2">'[2]Championship Scoring'!$A$24:$B$33</definedName>
    <definedName name="Points2019" localSheetId="3">'[2]Championship Scoring'!$A$24:$B$33</definedName>
    <definedName name="Points2019" localSheetId="4">'[2]Championship Scoring'!$A$24:$B$33</definedName>
    <definedName name="Points2019" localSheetId="5">'[2]Championship Scoring'!$A$24:$B$33</definedName>
    <definedName name="Points2019" localSheetId="6">'[2]Championship Scoring'!$A$24:$B$33</definedName>
    <definedName name="Points2019">'Championship Scoring'!$A$24:$B$33</definedName>
    <definedName name="Rank" localSheetId="2">#REF!</definedName>
    <definedName name="Rank" localSheetId="3">#REF!</definedName>
    <definedName name="Rank" localSheetId="4">#REF!</definedName>
    <definedName name="Rank" localSheetId="5">#REF!</definedName>
    <definedName name="Rank" localSheetId="6">#REF!</definedName>
    <definedName name="Rank">#REF!</definedName>
    <definedName name="Rank2" localSheetId="2">#REF!</definedName>
    <definedName name="Rank2" localSheetId="3">#REF!</definedName>
    <definedName name="Rank2" localSheetId="4">#REF!</definedName>
    <definedName name="Rank2" localSheetId="5">#REF!</definedName>
    <definedName name="Rank2" localSheetId="6">#REF!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 i="5" l="1"/>
  <c r="P25" i="5" s="1"/>
  <c r="Q14" i="5"/>
  <c r="P14" i="5" s="1"/>
  <c r="Q21" i="5"/>
  <c r="P21" i="5" s="1"/>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AA20" i="28"/>
  <c r="Z20" i="28"/>
  <c r="W20" i="28"/>
  <c r="X20" i="28" s="1"/>
  <c r="T20" i="28"/>
  <c r="S20" i="28"/>
  <c r="R20" i="28"/>
  <c r="Q20" i="28"/>
  <c r="P20" i="28"/>
  <c r="O20" i="28"/>
  <c r="N20" i="28"/>
  <c r="M20" i="28"/>
  <c r="K20" i="28"/>
  <c r="J20" i="28"/>
  <c r="I20" i="28"/>
  <c r="H20" i="28"/>
  <c r="AA19" i="28"/>
  <c r="Z19" i="28"/>
  <c r="X19" i="28"/>
  <c r="W19" i="28"/>
  <c r="T19" i="28"/>
  <c r="S19" i="28"/>
  <c r="R19" i="28"/>
  <c r="Q19" i="28"/>
  <c r="P19" i="28"/>
  <c r="O19" i="28"/>
  <c r="N19" i="28"/>
  <c r="L19" i="28"/>
  <c r="K19" i="28"/>
  <c r="J19" i="28"/>
  <c r="I19" i="28"/>
  <c r="H19" i="28"/>
  <c r="AA18" i="28"/>
  <c r="AD18" i="28" s="1"/>
  <c r="Z18" i="28"/>
  <c r="W18" i="28"/>
  <c r="X18" i="28" s="1"/>
  <c r="T18" i="28"/>
  <c r="S18" i="28"/>
  <c r="R18" i="28"/>
  <c r="Q18" i="28"/>
  <c r="P18" i="28"/>
  <c r="O18" i="28"/>
  <c r="N18" i="28"/>
  <c r="M18" i="28"/>
  <c r="L18" i="28"/>
  <c r="K18" i="28"/>
  <c r="J18" i="28"/>
  <c r="I18" i="28"/>
  <c r="H18" i="28"/>
  <c r="AA17" i="28"/>
  <c r="Z17" i="28"/>
  <c r="W17" i="28"/>
  <c r="X17" i="28" s="1"/>
  <c r="T17" i="28"/>
  <c r="R17" i="28"/>
  <c r="Q17" i="28"/>
  <c r="P17" i="28"/>
  <c r="O17" i="28"/>
  <c r="N17" i="28"/>
  <c r="M17" i="28"/>
  <c r="L17" i="28"/>
  <c r="K17" i="28"/>
  <c r="J17" i="28"/>
  <c r="I17" i="28"/>
  <c r="H17" i="28"/>
  <c r="AA16" i="28"/>
  <c r="Z16" i="28"/>
  <c r="W16" i="28"/>
  <c r="X16" i="28" s="1"/>
  <c r="T16" i="28"/>
  <c r="S16" i="28"/>
  <c r="R16" i="28"/>
  <c r="Q16" i="28"/>
  <c r="P16" i="28"/>
  <c r="O16" i="28"/>
  <c r="M16" i="28"/>
  <c r="L16" i="28"/>
  <c r="K16" i="28"/>
  <c r="J16" i="28"/>
  <c r="I16" i="28"/>
  <c r="H16" i="28"/>
  <c r="AA15" i="28"/>
  <c r="Z15" i="28"/>
  <c r="W15" i="28"/>
  <c r="X15" i="28" s="1"/>
  <c r="T15" i="28"/>
  <c r="S15" i="28"/>
  <c r="R15" i="28"/>
  <c r="Q15" i="28"/>
  <c r="P15" i="28"/>
  <c r="O15" i="28"/>
  <c r="N15" i="28"/>
  <c r="M15" i="28"/>
  <c r="K15" i="28"/>
  <c r="J15" i="28"/>
  <c r="I15" i="28"/>
  <c r="H15" i="28"/>
  <c r="AA14" i="28"/>
  <c r="Z14" i="28"/>
  <c r="W14" i="28"/>
  <c r="X14" i="28" s="1"/>
  <c r="T14" i="28"/>
  <c r="S14" i="28"/>
  <c r="R14" i="28"/>
  <c r="P14" i="28"/>
  <c r="O14" i="28"/>
  <c r="N14" i="28"/>
  <c r="M14" i="28"/>
  <c r="L14" i="28"/>
  <c r="K14" i="28"/>
  <c r="J14" i="28"/>
  <c r="I14" i="28"/>
  <c r="H14" i="28"/>
  <c r="AA13" i="28"/>
  <c r="Z13" i="28"/>
  <c r="W13" i="28"/>
  <c r="X13" i="28" s="1"/>
  <c r="T13" i="28"/>
  <c r="S13" i="28"/>
  <c r="R13" i="28"/>
  <c r="Q13" i="28"/>
  <c r="P13" i="28"/>
  <c r="O13" i="28"/>
  <c r="N13" i="28"/>
  <c r="M13" i="28"/>
  <c r="L13" i="28"/>
  <c r="K13" i="28"/>
  <c r="I13" i="28"/>
  <c r="H13" i="28"/>
  <c r="AA12" i="28"/>
  <c r="Z12" i="28"/>
  <c r="W12" i="28"/>
  <c r="X12" i="28" s="1"/>
  <c r="T12" i="28"/>
  <c r="S12" i="28"/>
  <c r="R12" i="28"/>
  <c r="Q12" i="28"/>
  <c r="P12" i="28"/>
  <c r="O12" i="28"/>
  <c r="N12" i="28"/>
  <c r="M12" i="28"/>
  <c r="K12" i="28"/>
  <c r="J12" i="28"/>
  <c r="I12" i="28"/>
  <c r="H12" i="28"/>
  <c r="AA11" i="28"/>
  <c r="Z11" i="28"/>
  <c r="W11" i="28"/>
  <c r="X11" i="28" s="1"/>
  <c r="T11" i="28"/>
  <c r="S11" i="28"/>
  <c r="R11" i="28"/>
  <c r="Q11" i="28"/>
  <c r="P11" i="28"/>
  <c r="O11" i="28"/>
  <c r="N11" i="28"/>
  <c r="M11" i="28"/>
  <c r="L11" i="28"/>
  <c r="J11" i="28"/>
  <c r="I11" i="28"/>
  <c r="H11" i="28"/>
  <c r="AA10" i="28"/>
  <c r="AD10" i="28" s="1"/>
  <c r="Z10" i="28"/>
  <c r="W10" i="28"/>
  <c r="X10" i="28" s="1"/>
  <c r="T10" i="28"/>
  <c r="S10" i="28"/>
  <c r="R10" i="28"/>
  <c r="Q10" i="28"/>
  <c r="P10" i="28"/>
  <c r="O10" i="28"/>
  <c r="N10" i="28"/>
  <c r="M10" i="28"/>
  <c r="L10" i="28"/>
  <c r="K10" i="28"/>
  <c r="J10" i="28"/>
  <c r="I10" i="28"/>
  <c r="H10" i="28"/>
  <c r="AA35" i="28"/>
  <c r="AB35" i="28" s="1"/>
  <c r="U35" i="28" s="1"/>
  <c r="Z35" i="28"/>
  <c r="W35" i="28"/>
  <c r="X35" i="28" s="1"/>
  <c r="T35" i="28"/>
  <c r="S35" i="28"/>
  <c r="R35" i="28"/>
  <c r="Q35" i="28"/>
  <c r="P35" i="28"/>
  <c r="O35" i="28"/>
  <c r="N35" i="28"/>
  <c r="M35" i="28"/>
  <c r="L35" i="28"/>
  <c r="K35" i="28"/>
  <c r="J35" i="28"/>
  <c r="I35" i="28"/>
  <c r="H35" i="28"/>
  <c r="AA34" i="28"/>
  <c r="Z34" i="28"/>
  <c r="W34" i="28"/>
  <c r="X34" i="28" s="1"/>
  <c r="S34" i="28"/>
  <c r="R34" i="28"/>
  <c r="Q34" i="28"/>
  <c r="P34" i="28"/>
  <c r="O34" i="28"/>
  <c r="N34" i="28"/>
  <c r="M34" i="28"/>
  <c r="L34" i="28"/>
  <c r="K34" i="28"/>
  <c r="J34" i="28"/>
  <c r="I34" i="28"/>
  <c r="H34" i="28"/>
  <c r="AA33" i="28"/>
  <c r="Z33" i="28"/>
  <c r="W33" i="28"/>
  <c r="X33" i="28" s="1"/>
  <c r="T33" i="28"/>
  <c r="S33" i="28"/>
  <c r="R33" i="28"/>
  <c r="Q33" i="28"/>
  <c r="P33" i="28"/>
  <c r="O33" i="28"/>
  <c r="N33" i="28"/>
  <c r="L33" i="28"/>
  <c r="K33" i="28"/>
  <c r="J33" i="28"/>
  <c r="I33" i="28"/>
  <c r="H33" i="28"/>
  <c r="AA32" i="28"/>
  <c r="Z32" i="28"/>
  <c r="W32" i="28"/>
  <c r="X32" i="28" s="1"/>
  <c r="T32" i="28"/>
  <c r="R32" i="28"/>
  <c r="Q32" i="28"/>
  <c r="P32" i="28"/>
  <c r="O32" i="28"/>
  <c r="N32" i="28"/>
  <c r="M32" i="28"/>
  <c r="L32" i="28"/>
  <c r="K32" i="28"/>
  <c r="J32" i="28"/>
  <c r="I32" i="28"/>
  <c r="H32" i="28"/>
  <c r="AA31" i="28"/>
  <c r="Z31" i="28"/>
  <c r="W31" i="28"/>
  <c r="X31" i="28" s="1"/>
  <c r="T31" i="28"/>
  <c r="R31" i="28"/>
  <c r="Q31" i="28"/>
  <c r="P31" i="28"/>
  <c r="O31" i="28"/>
  <c r="N31" i="28"/>
  <c r="M31" i="28"/>
  <c r="L31" i="28"/>
  <c r="K31" i="28"/>
  <c r="J31" i="28"/>
  <c r="I31" i="28"/>
  <c r="H31" i="28"/>
  <c r="AA30" i="28"/>
  <c r="Z30" i="28"/>
  <c r="W30" i="28"/>
  <c r="X30" i="28" s="1"/>
  <c r="T30" i="28"/>
  <c r="S30" i="28"/>
  <c r="R30" i="28"/>
  <c r="Q30" i="28"/>
  <c r="O30" i="28"/>
  <c r="N30" i="28"/>
  <c r="M30" i="28"/>
  <c r="L30" i="28"/>
  <c r="J30" i="28"/>
  <c r="I30" i="28"/>
  <c r="H30" i="28"/>
  <c r="AA29" i="28"/>
  <c r="AD29" i="28" s="1"/>
  <c r="Z29" i="28"/>
  <c r="W29" i="28"/>
  <c r="X29" i="28" s="1"/>
  <c r="T29" i="28"/>
  <c r="S29" i="28"/>
  <c r="R29" i="28"/>
  <c r="Q29" i="28"/>
  <c r="P29" i="28"/>
  <c r="O29" i="28"/>
  <c r="N29" i="28"/>
  <c r="M29" i="28"/>
  <c r="L29" i="28"/>
  <c r="K29" i="28"/>
  <c r="J29" i="28"/>
  <c r="I29" i="28"/>
  <c r="H29" i="28"/>
  <c r="AA28" i="28"/>
  <c r="Z28" i="28"/>
  <c r="W28" i="28"/>
  <c r="X28" i="28" s="1"/>
  <c r="T28" i="28"/>
  <c r="R28" i="28"/>
  <c r="Q28" i="28"/>
  <c r="P28" i="28"/>
  <c r="O28" i="28"/>
  <c r="N28" i="28"/>
  <c r="M28" i="28"/>
  <c r="L28" i="28"/>
  <c r="K28" i="28"/>
  <c r="J28" i="28"/>
  <c r="I28" i="28"/>
  <c r="H28" i="28"/>
  <c r="AA27" i="28"/>
  <c r="Z27" i="28"/>
  <c r="W27" i="28"/>
  <c r="X27" i="28" s="1"/>
  <c r="T27" i="28"/>
  <c r="R27" i="28"/>
  <c r="Q27" i="28"/>
  <c r="P27" i="28"/>
  <c r="O27" i="28"/>
  <c r="N27" i="28"/>
  <c r="M27" i="28"/>
  <c r="L27" i="28"/>
  <c r="K27" i="28"/>
  <c r="J27" i="28"/>
  <c r="I27" i="28"/>
  <c r="H27" i="28"/>
  <c r="AA26" i="28"/>
  <c r="Z26" i="28"/>
  <c r="W26" i="28"/>
  <c r="X26" i="28" s="1"/>
  <c r="T26" i="28"/>
  <c r="S26" i="28"/>
  <c r="R26" i="28"/>
  <c r="P26" i="28"/>
  <c r="O26" i="28"/>
  <c r="N26" i="28"/>
  <c r="M26" i="28"/>
  <c r="L26" i="28"/>
  <c r="J26" i="28"/>
  <c r="I26" i="28"/>
  <c r="H26" i="28"/>
  <c r="AA25" i="28"/>
  <c r="Z25" i="28"/>
  <c r="W25" i="28"/>
  <c r="X25" i="28" s="1"/>
  <c r="T25" i="28"/>
  <c r="S25" i="28"/>
  <c r="R25" i="28"/>
  <c r="Q25" i="28"/>
  <c r="P25" i="28"/>
  <c r="O25" i="28"/>
  <c r="M25" i="28"/>
  <c r="L25" i="28"/>
  <c r="K25" i="28"/>
  <c r="J25" i="28"/>
  <c r="I25" i="28"/>
  <c r="H25" i="28"/>
  <c r="AA24" i="28"/>
  <c r="Z24" i="28"/>
  <c r="W24" i="28"/>
  <c r="X24" i="28" s="1"/>
  <c r="T24" i="28"/>
  <c r="S24" i="28"/>
  <c r="R24" i="28"/>
  <c r="Q24" i="28"/>
  <c r="P24" i="28"/>
  <c r="O24" i="28"/>
  <c r="N24" i="28"/>
  <c r="M24" i="28"/>
  <c r="K24" i="28"/>
  <c r="J24" i="28"/>
  <c r="I24" i="28"/>
  <c r="H24" i="28"/>
  <c r="AA23" i="28"/>
  <c r="Z23" i="28"/>
  <c r="W23" i="28"/>
  <c r="X23" i="28" s="1"/>
  <c r="T23" i="28"/>
  <c r="S23" i="28"/>
  <c r="R23" i="28"/>
  <c r="Q23" i="28"/>
  <c r="P23" i="28"/>
  <c r="O23" i="28"/>
  <c r="M23" i="28"/>
  <c r="L23" i="28"/>
  <c r="K23" i="28"/>
  <c r="J23" i="28"/>
  <c r="I23" i="28"/>
  <c r="H23" i="28"/>
  <c r="AA22" i="28"/>
  <c r="Z22" i="28"/>
  <c r="W22" i="28"/>
  <c r="X22" i="28" s="1"/>
  <c r="T22" i="28"/>
  <c r="S22" i="28"/>
  <c r="R22" i="28"/>
  <c r="Q22" i="28"/>
  <c r="P22" i="28"/>
  <c r="O22" i="28"/>
  <c r="M22" i="28"/>
  <c r="L22" i="28"/>
  <c r="K22" i="28"/>
  <c r="J22" i="28"/>
  <c r="I22" i="28"/>
  <c r="H22" i="28"/>
  <c r="AA21" i="28"/>
  <c r="Z21" i="28"/>
  <c r="W21" i="28"/>
  <c r="X21" i="28" s="1"/>
  <c r="T21" i="28"/>
  <c r="S21" i="28"/>
  <c r="R21" i="28"/>
  <c r="Q21" i="28"/>
  <c r="P21" i="28"/>
  <c r="O21" i="28"/>
  <c r="N21" i="28"/>
  <c r="M21" i="28"/>
  <c r="K21" i="28"/>
  <c r="J21" i="28"/>
  <c r="I21" i="28"/>
  <c r="H21" i="28"/>
  <c r="AA9" i="28"/>
  <c r="Z9" i="28"/>
  <c r="W9" i="28"/>
  <c r="X9" i="28" s="1"/>
  <c r="T9" i="28"/>
  <c r="S9" i="28"/>
  <c r="R9" i="28"/>
  <c r="Q9" i="28"/>
  <c r="P9" i="28"/>
  <c r="O9" i="28"/>
  <c r="N9" i="28"/>
  <c r="M9" i="28"/>
  <c r="K9" i="28"/>
  <c r="J9" i="28"/>
  <c r="I9" i="28"/>
  <c r="H9" i="28"/>
  <c r="AA8" i="28"/>
  <c r="Z8" i="28"/>
  <c r="W8" i="28"/>
  <c r="X8" i="28" s="1"/>
  <c r="T8" i="28"/>
  <c r="S8" i="28"/>
  <c r="R8" i="28"/>
  <c r="Q8" i="28"/>
  <c r="P8" i="28"/>
  <c r="O8" i="28"/>
  <c r="N8" i="28"/>
  <c r="M8" i="28"/>
  <c r="K8" i="28"/>
  <c r="J8" i="28"/>
  <c r="I8" i="28"/>
  <c r="H8" i="28"/>
  <c r="AA7" i="28"/>
  <c r="AB17" i="28" s="1"/>
  <c r="U17" i="28" s="1"/>
  <c r="S17" i="28" s="1"/>
  <c r="Z7" i="28"/>
  <c r="W7" i="28"/>
  <c r="X7" i="28" s="1"/>
  <c r="T7" i="28"/>
  <c r="S7" i="28"/>
  <c r="R7" i="28"/>
  <c r="Q7" i="28"/>
  <c r="P7" i="28"/>
  <c r="O7" i="28"/>
  <c r="N7" i="28"/>
  <c r="M7" i="28"/>
  <c r="L7" i="28"/>
  <c r="J7" i="28"/>
  <c r="I7" i="28"/>
  <c r="H7" i="28"/>
  <c r="AA6" i="28"/>
  <c r="Z6" i="28"/>
  <c r="W6" i="28"/>
  <c r="X6" i="28" s="1"/>
  <c r="T6" i="28"/>
  <c r="S6" i="28"/>
  <c r="R6" i="28"/>
  <c r="Q6" i="28"/>
  <c r="P6" i="28"/>
  <c r="O6" i="28"/>
  <c r="M6" i="28"/>
  <c r="L6" i="28"/>
  <c r="K6" i="28"/>
  <c r="J6" i="28"/>
  <c r="H6" i="28"/>
  <c r="AA5" i="28"/>
  <c r="Z5" i="28"/>
  <c r="W5" i="28"/>
  <c r="X5" i="28" s="1"/>
  <c r="T5" i="28"/>
  <c r="S5" i="28"/>
  <c r="R5" i="28"/>
  <c r="Q5" i="28"/>
  <c r="P5" i="28"/>
  <c r="O5" i="28"/>
  <c r="N5" i="28"/>
  <c r="M5" i="28"/>
  <c r="K5" i="28"/>
  <c r="J5" i="28"/>
  <c r="I5" i="28"/>
  <c r="H5" i="28"/>
  <c r="AA4" i="28"/>
  <c r="Z4" i="28"/>
  <c r="W4" i="28"/>
  <c r="X4" i="28" s="1"/>
  <c r="T4" i="28"/>
  <c r="S4" i="28"/>
  <c r="R4" i="28"/>
  <c r="Q4" i="28"/>
  <c r="P4" i="28"/>
  <c r="O4" i="28"/>
  <c r="N4" i="28"/>
  <c r="M4" i="28"/>
  <c r="L4" i="28"/>
  <c r="I4" i="28"/>
  <c r="H4" i="28"/>
  <c r="AA3" i="28"/>
  <c r="Z3" i="28"/>
  <c r="W3" i="28"/>
  <c r="X3" i="28" s="1"/>
  <c r="T3" i="28"/>
  <c r="S3" i="28"/>
  <c r="R3" i="28"/>
  <c r="Q3" i="28"/>
  <c r="P3" i="28"/>
  <c r="O3" i="28"/>
  <c r="N3" i="28"/>
  <c r="M3" i="28"/>
  <c r="L3" i="28"/>
  <c r="K3" i="28"/>
  <c r="J3" i="28"/>
  <c r="I3" i="28"/>
  <c r="AA2" i="28"/>
  <c r="Z2" i="28"/>
  <c r="W2" i="28"/>
  <c r="X2" i="28" s="1"/>
  <c r="T2" i="28"/>
  <c r="S2" i="28"/>
  <c r="R2" i="28"/>
  <c r="Q2" i="28"/>
  <c r="P2" i="28"/>
  <c r="O2" i="28"/>
  <c r="N2" i="28"/>
  <c r="M2" i="28"/>
  <c r="L2" i="28"/>
  <c r="K2" i="28"/>
  <c r="J2" i="28"/>
  <c r="H2" i="28"/>
  <c r="C24" i="27"/>
  <c r="C23" i="27"/>
  <c r="C22" i="27"/>
  <c r="C21" i="27"/>
  <c r="C20" i="27"/>
  <c r="C19" i="27"/>
  <c r="C18" i="27"/>
  <c r="C17" i="27"/>
  <c r="C16" i="27"/>
  <c r="C15" i="27"/>
  <c r="C14" i="27"/>
  <c r="C13" i="27"/>
  <c r="C12" i="27"/>
  <c r="C11" i="27"/>
  <c r="C10" i="27"/>
  <c r="C9" i="27"/>
  <c r="C8" i="27"/>
  <c r="C7" i="27"/>
  <c r="C6" i="27"/>
  <c r="C5" i="27"/>
  <c r="C4" i="27"/>
  <c r="C3" i="27"/>
  <c r="C2" i="27"/>
  <c r="I14" i="5" l="1"/>
  <c r="I25" i="5"/>
  <c r="M25" i="5"/>
  <c r="J14" i="5"/>
  <c r="F25" i="5"/>
  <c r="J25" i="5"/>
  <c r="N25" i="5"/>
  <c r="M14" i="5"/>
  <c r="G25" i="5"/>
  <c r="K25" i="5"/>
  <c r="O25" i="5"/>
  <c r="H25" i="5"/>
  <c r="L25" i="5"/>
  <c r="F14" i="5"/>
  <c r="N14" i="5"/>
  <c r="G14" i="5"/>
  <c r="K14" i="5"/>
  <c r="O14" i="5"/>
  <c r="H14" i="5"/>
  <c r="J21" i="5"/>
  <c r="M21" i="5"/>
  <c r="I21" i="5"/>
  <c r="F21" i="5"/>
  <c r="N21" i="5"/>
  <c r="G21" i="5"/>
  <c r="K21" i="5"/>
  <c r="O21" i="5"/>
  <c r="H21" i="5"/>
  <c r="L21" i="5"/>
  <c r="AB11" i="28"/>
  <c r="U11" i="28" s="1"/>
  <c r="K11" i="28" s="1"/>
  <c r="AD12" i="28"/>
  <c r="AB20" i="28"/>
  <c r="U20" i="28" s="1"/>
  <c r="L20" i="28" s="1"/>
  <c r="AB5" i="28"/>
  <c r="U5" i="28" s="1"/>
  <c r="L5" i="28" s="1"/>
  <c r="AB13" i="28"/>
  <c r="U13" i="28" s="1"/>
  <c r="AB23" i="28"/>
  <c r="U23" i="28" s="1"/>
  <c r="AB31" i="28"/>
  <c r="U31" i="28" s="1"/>
  <c r="S31" i="28" s="1"/>
  <c r="AB15" i="28"/>
  <c r="U15" i="28" s="1"/>
  <c r="AC20" i="28"/>
  <c r="AC11" i="28"/>
  <c r="AB12" i="28"/>
  <c r="U12" i="28" s="1"/>
  <c r="L95" i="5" s="1"/>
  <c r="AC15" i="28"/>
  <c r="AD15" i="28" s="1"/>
  <c r="V15" i="28" s="1"/>
  <c r="AB16" i="28"/>
  <c r="U16" i="28" s="1"/>
  <c r="AC17" i="28"/>
  <c r="AD17" i="28" s="1"/>
  <c r="V17" i="28" s="1"/>
  <c r="AB18" i="28"/>
  <c r="U18" i="28" s="1"/>
  <c r="V18" i="28" s="1"/>
  <c r="AC19" i="28"/>
  <c r="AB10" i="28"/>
  <c r="U10" i="28" s="1"/>
  <c r="V10" i="28" s="1"/>
  <c r="AC13" i="28"/>
  <c r="AB14" i="28"/>
  <c r="U14" i="28" s="1"/>
  <c r="AC10" i="28"/>
  <c r="AC12" i="28"/>
  <c r="AC14" i="28"/>
  <c r="AC16" i="28"/>
  <c r="AC18" i="28"/>
  <c r="AB19" i="28"/>
  <c r="U19" i="28" s="1"/>
  <c r="Y18" i="28"/>
  <c r="Y10" i="28"/>
  <c r="Y11" i="28"/>
  <c r="Y13" i="28"/>
  <c r="Y17" i="28"/>
  <c r="AC4" i="28"/>
  <c r="R36" i="28"/>
  <c r="AC33" i="28"/>
  <c r="AC2" i="28"/>
  <c r="AC5" i="28"/>
  <c r="AB28" i="28"/>
  <c r="U28" i="28" s="1"/>
  <c r="O36" i="28"/>
  <c r="AC7" i="28"/>
  <c r="AC22" i="28"/>
  <c r="AB27" i="28"/>
  <c r="U27" i="28" s="1"/>
  <c r="AC24" i="28"/>
  <c r="AC28" i="28"/>
  <c r="AC30" i="28"/>
  <c r="AC34" i="28"/>
  <c r="AC31" i="28"/>
  <c r="AD31" i="28" s="1"/>
  <c r="V31" i="28" s="1"/>
  <c r="AC3" i="28"/>
  <c r="AC25" i="28"/>
  <c r="AC29" i="28"/>
  <c r="AC21" i="28"/>
  <c r="AC6" i="28"/>
  <c r="AC27" i="28"/>
  <c r="AC23" i="28"/>
  <c r="AC8" i="28"/>
  <c r="AB4" i="28"/>
  <c r="U4" i="28" s="1"/>
  <c r="J4" i="28" s="1"/>
  <c r="AC35" i="28"/>
  <c r="AB32" i="28"/>
  <c r="AB26" i="28"/>
  <c r="AB3" i="28"/>
  <c r="AB34" i="28"/>
  <c r="U34" i="28" s="1"/>
  <c r="AB30" i="28"/>
  <c r="AB22" i="28"/>
  <c r="AB7" i="28"/>
  <c r="AB9" i="28"/>
  <c r="AB33" i="28"/>
  <c r="U33" i="28" s="1"/>
  <c r="AB2" i="28"/>
  <c r="U2" i="28" s="1"/>
  <c r="I2" i="28" s="1"/>
  <c r="AB24" i="28"/>
  <c r="AB6" i="28"/>
  <c r="U6" i="28" s="1"/>
  <c r="N6" i="28" s="1"/>
  <c r="AB8" i="28"/>
  <c r="U8" i="28" s="1"/>
  <c r="AC9" i="28"/>
  <c r="AC26" i="28"/>
  <c r="Y31" i="28"/>
  <c r="AC32" i="28"/>
  <c r="Y35" i="28"/>
  <c r="AD4" i="28"/>
  <c r="V4" i="28" s="1"/>
  <c r="AB21" i="28"/>
  <c r="U21" i="28" s="1"/>
  <c r="AB25" i="28"/>
  <c r="U25" i="28" s="1"/>
  <c r="N25" i="28" s="1"/>
  <c r="AB29" i="28"/>
  <c r="U29" i="28" s="1"/>
  <c r="V29" i="28" s="1"/>
  <c r="AD35" i="28"/>
  <c r="V35" i="28" s="1"/>
  <c r="AA28" i="27"/>
  <c r="AB28" i="27" s="1"/>
  <c r="U28" i="27" s="1"/>
  <c r="Z28" i="27"/>
  <c r="T28" i="27"/>
  <c r="S28" i="27"/>
  <c r="R28" i="27"/>
  <c r="Q28" i="27"/>
  <c r="P28" i="27"/>
  <c r="O28" i="27"/>
  <c r="N28" i="27"/>
  <c r="M28" i="27"/>
  <c r="L28" i="27"/>
  <c r="K28" i="27"/>
  <c r="J28" i="27"/>
  <c r="I28" i="27"/>
  <c r="H28" i="27"/>
  <c r="AA27" i="27"/>
  <c r="AB27" i="27" s="1"/>
  <c r="U27" i="27" s="1"/>
  <c r="Z27" i="27"/>
  <c r="W27" i="27"/>
  <c r="X27" i="27" s="1"/>
  <c r="S27" i="27"/>
  <c r="R27" i="27"/>
  <c r="Q27" i="27"/>
  <c r="P27" i="27"/>
  <c r="O27" i="27"/>
  <c r="N27" i="27"/>
  <c r="M27" i="27"/>
  <c r="L27" i="27"/>
  <c r="K27" i="27"/>
  <c r="J27" i="27"/>
  <c r="I27" i="27"/>
  <c r="H27" i="27"/>
  <c r="AA26" i="27"/>
  <c r="AB26" i="27" s="1"/>
  <c r="U26" i="27" s="1"/>
  <c r="Z26" i="27"/>
  <c r="W26" i="27"/>
  <c r="X26" i="27" s="1"/>
  <c r="S26" i="27"/>
  <c r="R26" i="27"/>
  <c r="Q26" i="27"/>
  <c r="P26" i="27"/>
  <c r="O26" i="27"/>
  <c r="N26" i="27"/>
  <c r="M26" i="27"/>
  <c r="L26" i="27"/>
  <c r="K26" i="27"/>
  <c r="J26" i="27"/>
  <c r="I26" i="27"/>
  <c r="H26" i="27"/>
  <c r="AA25" i="27"/>
  <c r="Z25" i="27"/>
  <c r="W25" i="27"/>
  <c r="X25" i="27" s="1"/>
  <c r="T25" i="27"/>
  <c r="R25" i="27"/>
  <c r="Q25" i="27"/>
  <c r="P25" i="27"/>
  <c r="O25" i="27"/>
  <c r="N25" i="27"/>
  <c r="M25" i="27"/>
  <c r="L25" i="27"/>
  <c r="K25" i="27"/>
  <c r="J25" i="27"/>
  <c r="I25" i="27"/>
  <c r="H25" i="27"/>
  <c r="AA24" i="27"/>
  <c r="Z24" i="27"/>
  <c r="W24" i="27"/>
  <c r="X24" i="27" s="1"/>
  <c r="T24" i="27"/>
  <c r="S24" i="27"/>
  <c r="R24" i="27"/>
  <c r="Q24" i="27"/>
  <c r="P24" i="27"/>
  <c r="O24" i="27"/>
  <c r="N24" i="27"/>
  <c r="L24" i="27"/>
  <c r="K24" i="27"/>
  <c r="J24" i="27"/>
  <c r="I24" i="27"/>
  <c r="H24" i="27"/>
  <c r="AA23" i="27"/>
  <c r="Z23" i="27"/>
  <c r="W23" i="27"/>
  <c r="X23" i="27" s="1"/>
  <c r="T23" i="27"/>
  <c r="S23" i="27"/>
  <c r="R23" i="27"/>
  <c r="Q23" i="27"/>
  <c r="P23" i="27"/>
  <c r="O23" i="27"/>
  <c r="N23" i="27"/>
  <c r="M23" i="27"/>
  <c r="K23" i="27"/>
  <c r="J23" i="27"/>
  <c r="I23" i="27"/>
  <c r="H23" i="27"/>
  <c r="AA22" i="27"/>
  <c r="Z22" i="27"/>
  <c r="W22" i="27"/>
  <c r="X22" i="27" s="1"/>
  <c r="S22" i="27"/>
  <c r="R22" i="27"/>
  <c r="Q22" i="27"/>
  <c r="O22" i="27"/>
  <c r="N22" i="27"/>
  <c r="M22" i="27"/>
  <c r="L22" i="27"/>
  <c r="K22" i="27"/>
  <c r="J22" i="27"/>
  <c r="I22" i="27"/>
  <c r="H22" i="27"/>
  <c r="AA21" i="27"/>
  <c r="Z21" i="27"/>
  <c r="W21" i="27"/>
  <c r="X21" i="27" s="1"/>
  <c r="T21" i="27"/>
  <c r="R21" i="27"/>
  <c r="Q21" i="27"/>
  <c r="P21" i="27"/>
  <c r="O21" i="27"/>
  <c r="N21" i="27"/>
  <c r="M21" i="27"/>
  <c r="L21" i="27"/>
  <c r="K21" i="27"/>
  <c r="J21" i="27"/>
  <c r="I21" i="27"/>
  <c r="H21" i="27"/>
  <c r="AA20" i="27"/>
  <c r="Z20" i="27"/>
  <c r="W20" i="27"/>
  <c r="X20" i="27" s="1"/>
  <c r="T20" i="27"/>
  <c r="R20" i="27"/>
  <c r="Q20" i="27"/>
  <c r="P20" i="27"/>
  <c r="O20" i="27"/>
  <c r="N20" i="27"/>
  <c r="M20" i="27"/>
  <c r="K20" i="27"/>
  <c r="J20" i="27"/>
  <c r="I20" i="27"/>
  <c r="H20" i="27"/>
  <c r="AA19" i="27"/>
  <c r="Z19" i="27"/>
  <c r="W19" i="27"/>
  <c r="X19" i="27" s="1"/>
  <c r="T19" i="27"/>
  <c r="R19" i="27"/>
  <c r="Q19" i="27"/>
  <c r="P19" i="27"/>
  <c r="O19" i="27"/>
  <c r="N19" i="27"/>
  <c r="M19" i="27"/>
  <c r="L19" i="27"/>
  <c r="K19" i="27"/>
  <c r="J19" i="27"/>
  <c r="I19" i="27"/>
  <c r="H19" i="27"/>
  <c r="AA18" i="27"/>
  <c r="AB18" i="27" s="1"/>
  <c r="U18" i="27" s="1"/>
  <c r="Z18" i="27"/>
  <c r="W18" i="27"/>
  <c r="X18" i="27" s="1"/>
  <c r="T18" i="27"/>
  <c r="S18" i="27"/>
  <c r="R18" i="27"/>
  <c r="Q18" i="27"/>
  <c r="P18" i="27"/>
  <c r="O18" i="27"/>
  <c r="N18" i="27"/>
  <c r="M18" i="27"/>
  <c r="L18" i="27"/>
  <c r="K18" i="27"/>
  <c r="J18" i="27"/>
  <c r="I18" i="27"/>
  <c r="H18" i="27"/>
  <c r="AA17" i="27"/>
  <c r="Z17" i="27"/>
  <c r="W17" i="27"/>
  <c r="X17" i="27" s="1"/>
  <c r="T17" i="27"/>
  <c r="R17" i="27"/>
  <c r="Q17" i="27"/>
  <c r="P17" i="27"/>
  <c r="O17" i="27"/>
  <c r="N17" i="27"/>
  <c r="M17" i="27"/>
  <c r="L17" i="27"/>
  <c r="K17" i="27"/>
  <c r="J17" i="27"/>
  <c r="I17" i="27"/>
  <c r="H17" i="27"/>
  <c r="AA16" i="27"/>
  <c r="AD16" i="27" s="1"/>
  <c r="Z16" i="27"/>
  <c r="W16" i="27"/>
  <c r="X16" i="27" s="1"/>
  <c r="T16" i="27"/>
  <c r="S16" i="27"/>
  <c r="R16" i="27"/>
  <c r="Q16" i="27"/>
  <c r="P16" i="27"/>
  <c r="O16" i="27"/>
  <c r="N16" i="27"/>
  <c r="M16" i="27"/>
  <c r="L16" i="27"/>
  <c r="K16" i="27"/>
  <c r="J16" i="27"/>
  <c r="I16" i="27"/>
  <c r="H16" i="27"/>
  <c r="AA15" i="27"/>
  <c r="Z15" i="27"/>
  <c r="W15" i="27"/>
  <c r="X15" i="27" s="1"/>
  <c r="T15" i="27"/>
  <c r="S15" i="27"/>
  <c r="R15" i="27"/>
  <c r="Q15" i="27"/>
  <c r="O15" i="27"/>
  <c r="N15" i="27"/>
  <c r="M15" i="27"/>
  <c r="L15" i="27"/>
  <c r="K15" i="27"/>
  <c r="J15" i="27"/>
  <c r="I15" i="27"/>
  <c r="H15" i="27"/>
  <c r="AA14" i="27"/>
  <c r="Z14" i="27"/>
  <c r="W14" i="27"/>
  <c r="X14" i="27" s="1"/>
  <c r="T14" i="27"/>
  <c r="S14" i="27"/>
  <c r="R14" i="27"/>
  <c r="Q14" i="27"/>
  <c r="P14" i="27"/>
  <c r="O14" i="27"/>
  <c r="N14" i="27"/>
  <c r="K14" i="27"/>
  <c r="J14" i="27"/>
  <c r="I14" i="27"/>
  <c r="H14" i="27"/>
  <c r="AA13" i="27"/>
  <c r="Z13" i="27"/>
  <c r="W13" i="27"/>
  <c r="X13" i="27" s="1"/>
  <c r="T13" i="27"/>
  <c r="S13" i="27"/>
  <c r="R13" i="27"/>
  <c r="Q13" i="27"/>
  <c r="P13" i="27"/>
  <c r="O13" i="27"/>
  <c r="M13" i="27"/>
  <c r="K13" i="27"/>
  <c r="J13" i="27"/>
  <c r="I13" i="27"/>
  <c r="H13" i="27"/>
  <c r="AA12" i="27"/>
  <c r="AB12" i="27" s="1"/>
  <c r="U12" i="27" s="1"/>
  <c r="Z12" i="27"/>
  <c r="W12" i="27"/>
  <c r="X12" i="27" s="1"/>
  <c r="T12" i="27"/>
  <c r="S12" i="27"/>
  <c r="R12" i="27"/>
  <c r="Q12" i="27"/>
  <c r="P12" i="27"/>
  <c r="O12" i="27"/>
  <c r="N12" i="27"/>
  <c r="M12" i="27"/>
  <c r="L12" i="27"/>
  <c r="K12" i="27"/>
  <c r="J12" i="27"/>
  <c r="I12" i="27"/>
  <c r="H12" i="27"/>
  <c r="AA11" i="27"/>
  <c r="AB11" i="27" s="1"/>
  <c r="U11" i="27" s="1"/>
  <c r="Z11" i="27"/>
  <c r="W11" i="27"/>
  <c r="X11" i="27" s="1"/>
  <c r="T11" i="27"/>
  <c r="S11" i="27"/>
  <c r="R11" i="27"/>
  <c r="Q11" i="27"/>
  <c r="P11" i="27"/>
  <c r="O11" i="27"/>
  <c r="N11" i="27"/>
  <c r="L11" i="27"/>
  <c r="K11" i="27"/>
  <c r="J11" i="27"/>
  <c r="I11" i="27"/>
  <c r="H11" i="27"/>
  <c r="AA10" i="27"/>
  <c r="Z10" i="27"/>
  <c r="W10" i="27"/>
  <c r="X10" i="27" s="1"/>
  <c r="T10" i="27"/>
  <c r="S10" i="27"/>
  <c r="R10" i="27"/>
  <c r="Q10" i="27"/>
  <c r="P10" i="27"/>
  <c r="O10" i="27"/>
  <c r="M10" i="27"/>
  <c r="L10" i="27"/>
  <c r="K10" i="27"/>
  <c r="J10" i="27"/>
  <c r="I10" i="27"/>
  <c r="H10" i="27"/>
  <c r="AA9" i="27"/>
  <c r="Z9" i="27"/>
  <c r="W9" i="27"/>
  <c r="X9" i="27" s="1"/>
  <c r="T9" i="27"/>
  <c r="S9" i="27"/>
  <c r="R9" i="27"/>
  <c r="P9" i="27"/>
  <c r="O9" i="27"/>
  <c r="M9" i="27"/>
  <c r="L9" i="27"/>
  <c r="K9" i="27"/>
  <c r="J9" i="27"/>
  <c r="I9" i="27"/>
  <c r="H9" i="27"/>
  <c r="AA8" i="27"/>
  <c r="AB8" i="27" s="1"/>
  <c r="U8" i="27" s="1"/>
  <c r="Z8" i="27"/>
  <c r="W8" i="27"/>
  <c r="X8" i="27" s="1"/>
  <c r="T8" i="27"/>
  <c r="R8" i="27"/>
  <c r="Q8" i="27"/>
  <c r="P8" i="27"/>
  <c r="O8" i="27"/>
  <c r="N8" i="27"/>
  <c r="M8" i="27"/>
  <c r="L8" i="27"/>
  <c r="K8" i="27"/>
  <c r="J8" i="27"/>
  <c r="I8" i="27"/>
  <c r="H8" i="27"/>
  <c r="AA7" i="27"/>
  <c r="Z7" i="27"/>
  <c r="W7" i="27"/>
  <c r="X7" i="27" s="1"/>
  <c r="T7" i="27"/>
  <c r="S7" i="27"/>
  <c r="R7" i="27"/>
  <c r="Q7" i="27"/>
  <c r="P7" i="27"/>
  <c r="O7" i="27"/>
  <c r="N7" i="27"/>
  <c r="M7" i="27"/>
  <c r="L7" i="27"/>
  <c r="K7" i="27"/>
  <c r="I7" i="27"/>
  <c r="H7" i="27"/>
  <c r="AA6" i="27"/>
  <c r="Z6" i="27"/>
  <c r="W6" i="27"/>
  <c r="X6" i="27" s="1"/>
  <c r="T6" i="27"/>
  <c r="R6" i="27"/>
  <c r="Q6" i="27"/>
  <c r="P6" i="27"/>
  <c r="O6" i="27"/>
  <c r="N6" i="27"/>
  <c r="M6" i="27"/>
  <c r="K6" i="27"/>
  <c r="J6" i="27"/>
  <c r="I6" i="27"/>
  <c r="H6" i="27"/>
  <c r="AA5" i="27"/>
  <c r="Z5" i="27"/>
  <c r="W5" i="27"/>
  <c r="X5" i="27" s="1"/>
  <c r="T5" i="27"/>
  <c r="S5" i="27"/>
  <c r="R5" i="27"/>
  <c r="Q5" i="27"/>
  <c r="P5" i="27"/>
  <c r="O5" i="27"/>
  <c r="N5" i="27"/>
  <c r="M5" i="27"/>
  <c r="L5" i="27"/>
  <c r="J5" i="27"/>
  <c r="I5" i="27"/>
  <c r="H5" i="27"/>
  <c r="AA4" i="27"/>
  <c r="Z4" i="27"/>
  <c r="W4" i="27"/>
  <c r="X4" i="27" s="1"/>
  <c r="T4" i="27"/>
  <c r="S4" i="27"/>
  <c r="R4" i="27"/>
  <c r="Q4" i="27"/>
  <c r="P4" i="27"/>
  <c r="O4" i="27"/>
  <c r="M4" i="27"/>
  <c r="L4" i="27"/>
  <c r="J4" i="27"/>
  <c r="I4" i="27"/>
  <c r="H4" i="27"/>
  <c r="AA3" i="27"/>
  <c r="Z3" i="27"/>
  <c r="W3" i="27"/>
  <c r="X3" i="27" s="1"/>
  <c r="T3" i="27"/>
  <c r="S3" i="27"/>
  <c r="R3" i="27"/>
  <c r="Q3" i="27"/>
  <c r="P3" i="27"/>
  <c r="O3" i="27"/>
  <c r="M3" i="27"/>
  <c r="K3" i="27"/>
  <c r="J3" i="27"/>
  <c r="I3" i="27"/>
  <c r="H3" i="27"/>
  <c r="AA2" i="27"/>
  <c r="AB2" i="27" s="1"/>
  <c r="U2" i="27" s="1"/>
  <c r="L2" i="27" s="1"/>
  <c r="Z2" i="27"/>
  <c r="AC2" i="27" s="1"/>
  <c r="W2" i="27"/>
  <c r="X2" i="27" s="1"/>
  <c r="T2" i="27"/>
  <c r="S2" i="27"/>
  <c r="R2" i="27"/>
  <c r="Q2" i="27"/>
  <c r="P2" i="27"/>
  <c r="O2" i="27"/>
  <c r="N2" i="27"/>
  <c r="M2" i="27"/>
  <c r="K2" i="27"/>
  <c r="I2" i="27"/>
  <c r="H2" i="27"/>
  <c r="Q19" i="5"/>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H2" i="26"/>
  <c r="H3" i="26"/>
  <c r="H4" i="26"/>
  <c r="H5" i="26"/>
  <c r="H6" i="26"/>
  <c r="H7" i="26"/>
  <c r="H8" i="26"/>
  <c r="H9" i="26"/>
  <c r="H10" i="26"/>
  <c r="H11" i="26"/>
  <c r="H12" i="26"/>
  <c r="H13" i="26"/>
  <c r="H14" i="26"/>
  <c r="H15" i="26"/>
  <c r="H16" i="26"/>
  <c r="H17" i="26"/>
  <c r="H18" i="26"/>
  <c r="H19" i="26"/>
  <c r="H20" i="26"/>
  <c r="H21" i="26"/>
  <c r="H22" i="26"/>
  <c r="H23" i="26"/>
  <c r="H24" i="26"/>
  <c r="H25" i="26"/>
  <c r="H26" i="26"/>
  <c r="H27" i="26"/>
  <c r="H28" i="26"/>
  <c r="AA9" i="26"/>
  <c r="Z9" i="26"/>
  <c r="W9" i="26"/>
  <c r="X9" i="26" s="1"/>
  <c r="T9" i="26"/>
  <c r="S9" i="26"/>
  <c r="R9" i="26"/>
  <c r="P9" i="26"/>
  <c r="O9" i="26"/>
  <c r="N9" i="26"/>
  <c r="M9" i="26"/>
  <c r="L9" i="26"/>
  <c r="K9" i="26"/>
  <c r="J9" i="26"/>
  <c r="I9" i="26"/>
  <c r="AA8" i="26"/>
  <c r="Z8" i="26"/>
  <c r="W8" i="26"/>
  <c r="X8" i="26" s="1"/>
  <c r="T8" i="26"/>
  <c r="R8" i="26"/>
  <c r="Q8" i="26"/>
  <c r="P8" i="26"/>
  <c r="O8" i="26"/>
  <c r="N8" i="26"/>
  <c r="M8" i="26"/>
  <c r="L8" i="26"/>
  <c r="K8" i="26"/>
  <c r="J8" i="26"/>
  <c r="I8" i="26"/>
  <c r="AA7" i="26"/>
  <c r="Z7" i="26"/>
  <c r="W7" i="26"/>
  <c r="X7" i="26" s="1"/>
  <c r="T7" i="26"/>
  <c r="S7" i="26"/>
  <c r="R7" i="26"/>
  <c r="Q7" i="26"/>
  <c r="P7" i="26"/>
  <c r="O7" i="26"/>
  <c r="N7" i="26"/>
  <c r="M7" i="26"/>
  <c r="L7" i="26"/>
  <c r="K7" i="26"/>
  <c r="I7" i="26"/>
  <c r="AA6" i="26"/>
  <c r="Z6" i="26"/>
  <c r="W6" i="26"/>
  <c r="X6" i="26" s="1"/>
  <c r="T6" i="26"/>
  <c r="S6" i="26"/>
  <c r="R6" i="26"/>
  <c r="Q6" i="26"/>
  <c r="P6" i="26"/>
  <c r="O6" i="26"/>
  <c r="N6" i="26"/>
  <c r="M6" i="26"/>
  <c r="K6" i="26"/>
  <c r="J6" i="26"/>
  <c r="I6" i="26"/>
  <c r="AA28" i="26"/>
  <c r="AB28" i="26" s="1"/>
  <c r="U28" i="26" s="1"/>
  <c r="Z28" i="26"/>
  <c r="T28" i="26"/>
  <c r="S28" i="26"/>
  <c r="R28" i="26"/>
  <c r="Q28" i="26"/>
  <c r="P28" i="26"/>
  <c r="O28" i="26"/>
  <c r="N28" i="26"/>
  <c r="M28" i="26"/>
  <c r="L28" i="26"/>
  <c r="K28" i="26"/>
  <c r="J28" i="26"/>
  <c r="I28" i="26"/>
  <c r="AA27" i="26"/>
  <c r="Z27" i="26"/>
  <c r="W27" i="26"/>
  <c r="X27" i="26" s="1"/>
  <c r="S27" i="26"/>
  <c r="R27" i="26"/>
  <c r="Q27" i="26"/>
  <c r="P27" i="26"/>
  <c r="O27" i="26"/>
  <c r="N27" i="26"/>
  <c r="M27" i="26"/>
  <c r="L27" i="26"/>
  <c r="K27" i="26"/>
  <c r="J27" i="26"/>
  <c r="I27" i="26"/>
  <c r="AA26" i="26"/>
  <c r="Z26" i="26"/>
  <c r="W26" i="26"/>
  <c r="X26" i="26" s="1"/>
  <c r="S26" i="26"/>
  <c r="R26" i="26"/>
  <c r="Q26" i="26"/>
  <c r="P26" i="26"/>
  <c r="O26" i="26"/>
  <c r="N26" i="26"/>
  <c r="M26" i="26"/>
  <c r="L26" i="26"/>
  <c r="K26" i="26"/>
  <c r="J26" i="26"/>
  <c r="I26" i="26"/>
  <c r="AA25" i="26"/>
  <c r="Z25" i="26"/>
  <c r="W25" i="26"/>
  <c r="X25" i="26" s="1"/>
  <c r="T25" i="26"/>
  <c r="R25" i="26"/>
  <c r="Q25" i="26"/>
  <c r="P25" i="26"/>
  <c r="O25" i="26"/>
  <c r="N25" i="26"/>
  <c r="M25" i="26"/>
  <c r="L25" i="26"/>
  <c r="K25" i="26"/>
  <c r="J25" i="26"/>
  <c r="I25" i="26"/>
  <c r="AA24" i="26"/>
  <c r="Z24" i="26"/>
  <c r="W24" i="26"/>
  <c r="X24" i="26" s="1"/>
  <c r="T24" i="26"/>
  <c r="S24" i="26"/>
  <c r="R24" i="26"/>
  <c r="Q24" i="26"/>
  <c r="P24" i="26"/>
  <c r="O24" i="26"/>
  <c r="N24" i="26"/>
  <c r="L24" i="26"/>
  <c r="K24" i="26"/>
  <c r="J24" i="26"/>
  <c r="I24" i="26"/>
  <c r="AA23" i="26"/>
  <c r="Z23" i="26"/>
  <c r="W23" i="26"/>
  <c r="X23" i="26" s="1"/>
  <c r="T23" i="26"/>
  <c r="S23" i="26"/>
  <c r="R23" i="26"/>
  <c r="Q23" i="26"/>
  <c r="P23" i="26"/>
  <c r="O23" i="26"/>
  <c r="N23" i="26"/>
  <c r="K23" i="26"/>
  <c r="J23" i="26"/>
  <c r="I23" i="26"/>
  <c r="AA22" i="26"/>
  <c r="Z22" i="26"/>
  <c r="W22" i="26"/>
  <c r="X22" i="26" s="1"/>
  <c r="T22" i="26"/>
  <c r="R22" i="26"/>
  <c r="Q22" i="26"/>
  <c r="O22" i="26"/>
  <c r="N22" i="26"/>
  <c r="M22" i="26"/>
  <c r="L22" i="26"/>
  <c r="K22" i="26"/>
  <c r="J22" i="26"/>
  <c r="I22" i="26"/>
  <c r="AA21" i="26"/>
  <c r="Z21" i="26"/>
  <c r="W21" i="26"/>
  <c r="X21" i="26" s="1"/>
  <c r="T21" i="26"/>
  <c r="R21" i="26"/>
  <c r="Q21" i="26"/>
  <c r="P21" i="26"/>
  <c r="O21" i="26"/>
  <c r="N21" i="26"/>
  <c r="M21" i="26"/>
  <c r="L21" i="26"/>
  <c r="K21" i="26"/>
  <c r="J21" i="26"/>
  <c r="I21" i="26"/>
  <c r="AA20" i="26"/>
  <c r="Z20" i="26"/>
  <c r="W20" i="26"/>
  <c r="X20" i="26" s="1"/>
  <c r="T20" i="26"/>
  <c r="R20" i="26"/>
  <c r="Q20" i="26"/>
  <c r="P20" i="26"/>
  <c r="O20" i="26"/>
  <c r="N20" i="26"/>
  <c r="M20" i="26"/>
  <c r="L20" i="26"/>
  <c r="K20" i="26"/>
  <c r="J20" i="26"/>
  <c r="I20" i="26"/>
  <c r="AA19" i="26"/>
  <c r="AD19" i="26" s="1"/>
  <c r="Z19" i="26"/>
  <c r="W19" i="26"/>
  <c r="X19" i="26" s="1"/>
  <c r="T19" i="26"/>
  <c r="S19" i="26"/>
  <c r="R19" i="26"/>
  <c r="Q19" i="26"/>
  <c r="P19" i="26"/>
  <c r="O19" i="26"/>
  <c r="N19" i="26"/>
  <c r="M19" i="26"/>
  <c r="L19" i="26"/>
  <c r="K19" i="26"/>
  <c r="J19" i="26"/>
  <c r="I19" i="26"/>
  <c r="AA18" i="26"/>
  <c r="Z18" i="26"/>
  <c r="W18" i="26"/>
  <c r="X18" i="26" s="1"/>
  <c r="T18" i="26"/>
  <c r="S18" i="26"/>
  <c r="R18" i="26"/>
  <c r="Q18" i="26"/>
  <c r="P18" i="26"/>
  <c r="O18" i="26"/>
  <c r="M18" i="26"/>
  <c r="L18" i="26"/>
  <c r="K18" i="26"/>
  <c r="J18" i="26"/>
  <c r="I18" i="26"/>
  <c r="AA17" i="26"/>
  <c r="Z17" i="26"/>
  <c r="W17" i="26"/>
  <c r="X17" i="26" s="1"/>
  <c r="T17" i="26"/>
  <c r="R17" i="26"/>
  <c r="Q17" i="26"/>
  <c r="P17" i="26"/>
  <c r="O17" i="26"/>
  <c r="N17" i="26"/>
  <c r="M17" i="26"/>
  <c r="L17" i="26"/>
  <c r="K17" i="26"/>
  <c r="J17" i="26"/>
  <c r="I17" i="26"/>
  <c r="AA16" i="26"/>
  <c r="AD16" i="26" s="1"/>
  <c r="Z16" i="26"/>
  <c r="W16" i="26"/>
  <c r="X16" i="26" s="1"/>
  <c r="T16" i="26"/>
  <c r="S16" i="26"/>
  <c r="R16" i="26"/>
  <c r="Q16" i="26"/>
  <c r="P16" i="26"/>
  <c r="O16" i="26"/>
  <c r="N16" i="26"/>
  <c r="M16" i="26"/>
  <c r="L16" i="26"/>
  <c r="K16" i="26"/>
  <c r="J16" i="26"/>
  <c r="I16" i="26"/>
  <c r="AA15" i="26"/>
  <c r="Z15" i="26"/>
  <c r="W15" i="26"/>
  <c r="X15" i="26" s="1"/>
  <c r="T15" i="26"/>
  <c r="S15" i="26"/>
  <c r="R15" i="26"/>
  <c r="Q15" i="26"/>
  <c r="P15" i="26"/>
  <c r="O15" i="26"/>
  <c r="N15" i="26"/>
  <c r="M15" i="26"/>
  <c r="K15" i="26"/>
  <c r="J15" i="26"/>
  <c r="I15" i="26"/>
  <c r="AA14" i="26"/>
  <c r="Z14" i="26"/>
  <c r="W14" i="26"/>
  <c r="X14" i="26" s="1"/>
  <c r="T14" i="26"/>
  <c r="S14" i="26"/>
  <c r="R14" i="26"/>
  <c r="Q14" i="26"/>
  <c r="P14" i="26"/>
  <c r="O14" i="26"/>
  <c r="N14" i="26"/>
  <c r="M14" i="26"/>
  <c r="J14" i="26"/>
  <c r="I14" i="26"/>
  <c r="AA13" i="26"/>
  <c r="Z13" i="26"/>
  <c r="W13" i="26"/>
  <c r="X13" i="26" s="1"/>
  <c r="T13" i="26"/>
  <c r="S13" i="26"/>
  <c r="R13" i="26"/>
  <c r="Q13" i="26"/>
  <c r="P13" i="26"/>
  <c r="O13" i="26"/>
  <c r="L13" i="26"/>
  <c r="K13" i="26"/>
  <c r="J13" i="26"/>
  <c r="I13" i="26"/>
  <c r="AA12" i="26"/>
  <c r="Z12" i="26"/>
  <c r="W12" i="26"/>
  <c r="X12" i="26" s="1"/>
  <c r="T12" i="26"/>
  <c r="R12" i="26"/>
  <c r="Q12" i="26"/>
  <c r="P12" i="26"/>
  <c r="O12" i="26"/>
  <c r="N12" i="26"/>
  <c r="M12" i="26"/>
  <c r="L12" i="26"/>
  <c r="K12" i="26"/>
  <c r="J12" i="26"/>
  <c r="I12" i="26"/>
  <c r="AA11" i="26"/>
  <c r="Z11" i="26"/>
  <c r="W11" i="26"/>
  <c r="X11" i="26" s="1"/>
  <c r="T11" i="26"/>
  <c r="S11" i="26"/>
  <c r="R11" i="26"/>
  <c r="Q11" i="26"/>
  <c r="P11" i="26"/>
  <c r="O11" i="26"/>
  <c r="L11" i="26"/>
  <c r="K11" i="26"/>
  <c r="J11" i="26"/>
  <c r="I11" i="26"/>
  <c r="AA10" i="26"/>
  <c r="Z10" i="26"/>
  <c r="W10" i="26"/>
  <c r="X10" i="26" s="1"/>
  <c r="T10" i="26"/>
  <c r="S10" i="26"/>
  <c r="R10" i="26"/>
  <c r="Q10" i="26"/>
  <c r="P10" i="26"/>
  <c r="O10" i="26"/>
  <c r="M10" i="26"/>
  <c r="K10" i="26"/>
  <c r="J10" i="26"/>
  <c r="I10" i="26"/>
  <c r="AA5" i="26"/>
  <c r="Z5" i="26"/>
  <c r="W5" i="26"/>
  <c r="X5" i="26" s="1"/>
  <c r="T5" i="26"/>
  <c r="S5" i="26"/>
  <c r="R5" i="26"/>
  <c r="Q5" i="26"/>
  <c r="P5" i="26"/>
  <c r="O5" i="26"/>
  <c r="N5" i="26"/>
  <c r="M5" i="26"/>
  <c r="K5" i="26"/>
  <c r="J5" i="26"/>
  <c r="I5" i="26"/>
  <c r="AA4" i="26"/>
  <c r="AB4" i="26" s="1"/>
  <c r="U4" i="26" s="1"/>
  <c r="N4" i="26" s="1"/>
  <c r="Z4" i="26"/>
  <c r="W4" i="26"/>
  <c r="X4" i="26" s="1"/>
  <c r="T4" i="26"/>
  <c r="S4" i="26"/>
  <c r="R4" i="26"/>
  <c r="Q4" i="26"/>
  <c r="P4" i="26"/>
  <c r="O4" i="26"/>
  <c r="M4" i="26"/>
  <c r="L4" i="26"/>
  <c r="K4" i="26"/>
  <c r="J4" i="26"/>
  <c r="I4" i="26"/>
  <c r="AA3" i="26"/>
  <c r="Z3" i="26"/>
  <c r="W3" i="26"/>
  <c r="X3" i="26" s="1"/>
  <c r="T3" i="26"/>
  <c r="S3" i="26"/>
  <c r="R3" i="26"/>
  <c r="Q3" i="26"/>
  <c r="P3" i="26"/>
  <c r="O3" i="26"/>
  <c r="N3" i="26"/>
  <c r="M3" i="26"/>
  <c r="J3" i="26"/>
  <c r="I3" i="26"/>
  <c r="AA2" i="26"/>
  <c r="Z2" i="26"/>
  <c r="W2" i="26"/>
  <c r="X2" i="26" s="1"/>
  <c r="T2" i="26"/>
  <c r="S2" i="26"/>
  <c r="R2" i="26"/>
  <c r="Q2" i="26"/>
  <c r="P2" i="26"/>
  <c r="O2" i="26"/>
  <c r="N2" i="26"/>
  <c r="M2" i="26"/>
  <c r="L2" i="26"/>
  <c r="I2" i="26"/>
  <c r="Q98" i="5"/>
  <c r="Q95" i="5"/>
  <c r="Q18" i="5"/>
  <c r="Q9" i="5"/>
  <c r="Q12" i="5"/>
  <c r="L12" i="5" s="1"/>
  <c r="C21" i="25"/>
  <c r="C20" i="25"/>
  <c r="C19" i="25"/>
  <c r="C18" i="25"/>
  <c r="C17" i="25"/>
  <c r="C16" i="25"/>
  <c r="C15" i="25"/>
  <c r="C14" i="25"/>
  <c r="C13" i="25"/>
  <c r="C12" i="25"/>
  <c r="C11" i="25"/>
  <c r="C10" i="25"/>
  <c r="C9" i="25"/>
  <c r="C8" i="25"/>
  <c r="C7" i="25"/>
  <c r="C6" i="25"/>
  <c r="C5" i="25"/>
  <c r="C4" i="25"/>
  <c r="C3" i="25"/>
  <c r="C2" i="25"/>
  <c r="W4" i="25"/>
  <c r="X4" i="25" s="1"/>
  <c r="W5" i="25"/>
  <c r="X5" i="25" s="1"/>
  <c r="W6" i="25"/>
  <c r="X6" i="25" s="1"/>
  <c r="W7" i="25"/>
  <c r="X7" i="25" s="1"/>
  <c r="W8" i="25"/>
  <c r="X8" i="25" s="1"/>
  <c r="W9" i="25"/>
  <c r="X9" i="25" s="1"/>
  <c r="W10" i="25"/>
  <c r="X10" i="25" s="1"/>
  <c r="W11" i="25"/>
  <c r="X11" i="25" s="1"/>
  <c r="W12" i="25"/>
  <c r="X12" i="25" s="1"/>
  <c r="W13" i="25"/>
  <c r="X13" i="25" s="1"/>
  <c r="W14" i="25"/>
  <c r="X14" i="25" s="1"/>
  <c r="W15" i="25"/>
  <c r="X15" i="25" s="1"/>
  <c r="W16" i="25"/>
  <c r="X16" i="25" s="1"/>
  <c r="W17" i="25"/>
  <c r="X17" i="25" s="1"/>
  <c r="W18" i="25"/>
  <c r="X18" i="25" s="1"/>
  <c r="W19" i="25"/>
  <c r="X19" i="25" s="1"/>
  <c r="W20" i="25"/>
  <c r="X20" i="25" s="1"/>
  <c r="W21" i="25"/>
  <c r="X21" i="25" s="1"/>
  <c r="W3" i="25"/>
  <c r="X3" i="25" s="1"/>
  <c r="W2" i="25"/>
  <c r="X2" i="25" s="1"/>
  <c r="AE23" i="25"/>
  <c r="AA23" i="25"/>
  <c r="AB23" i="25" s="1"/>
  <c r="Z23" i="25"/>
  <c r="T23" i="25"/>
  <c r="S23" i="25"/>
  <c r="R23" i="25"/>
  <c r="Q23" i="25"/>
  <c r="P23" i="25"/>
  <c r="O23" i="25"/>
  <c r="N23" i="25"/>
  <c r="M23" i="25"/>
  <c r="L23" i="25"/>
  <c r="K23" i="25"/>
  <c r="J23" i="25"/>
  <c r="I23" i="25"/>
  <c r="H23" i="25"/>
  <c r="AA22" i="25"/>
  <c r="Z22" i="25"/>
  <c r="T22" i="25"/>
  <c r="S22" i="25"/>
  <c r="R22" i="25"/>
  <c r="Q22" i="25"/>
  <c r="P22" i="25"/>
  <c r="O22" i="25"/>
  <c r="M22" i="25"/>
  <c r="L22" i="25"/>
  <c r="K22" i="25"/>
  <c r="J22" i="25"/>
  <c r="I22" i="25"/>
  <c r="H22" i="25"/>
  <c r="AA21" i="25"/>
  <c r="Z21" i="25"/>
  <c r="T21" i="25"/>
  <c r="R21" i="25"/>
  <c r="Q21" i="25"/>
  <c r="P21" i="25"/>
  <c r="O21" i="25"/>
  <c r="N21" i="25"/>
  <c r="L21" i="25"/>
  <c r="K21" i="25"/>
  <c r="J21" i="25"/>
  <c r="I21" i="25"/>
  <c r="H21" i="25"/>
  <c r="AA20" i="25"/>
  <c r="Z20" i="25"/>
  <c r="S20" i="25"/>
  <c r="R20" i="25"/>
  <c r="Q20" i="25"/>
  <c r="P20" i="25"/>
  <c r="O20" i="25"/>
  <c r="N20" i="25"/>
  <c r="M20" i="25"/>
  <c r="L20" i="25"/>
  <c r="K20" i="25"/>
  <c r="J20" i="25"/>
  <c r="I20" i="25"/>
  <c r="H20" i="25"/>
  <c r="AA19" i="25"/>
  <c r="Z19" i="25"/>
  <c r="T19" i="25"/>
  <c r="S19" i="25"/>
  <c r="R19" i="25"/>
  <c r="Q19" i="25"/>
  <c r="P19" i="25"/>
  <c r="O19" i="25"/>
  <c r="N19" i="25"/>
  <c r="M19" i="25"/>
  <c r="L19" i="25"/>
  <c r="J19" i="25"/>
  <c r="I19" i="25"/>
  <c r="H19" i="25"/>
  <c r="AA18" i="25"/>
  <c r="Z18" i="25"/>
  <c r="T18" i="25"/>
  <c r="S18" i="25"/>
  <c r="R18" i="25"/>
  <c r="P18" i="25"/>
  <c r="O18" i="25"/>
  <c r="M18" i="25"/>
  <c r="L18" i="25"/>
  <c r="K18" i="25"/>
  <c r="J18" i="25"/>
  <c r="I18" i="25"/>
  <c r="H18" i="25"/>
  <c r="AA17" i="25"/>
  <c r="Z17" i="25"/>
  <c r="T17" i="25"/>
  <c r="S17" i="25"/>
  <c r="R17" i="25"/>
  <c r="Q17" i="25"/>
  <c r="O17" i="25"/>
  <c r="N17" i="25"/>
  <c r="M17" i="25"/>
  <c r="L17" i="25"/>
  <c r="K17" i="25"/>
  <c r="J17" i="25"/>
  <c r="I17" i="25"/>
  <c r="H17" i="25"/>
  <c r="AA16" i="25"/>
  <c r="Z16" i="25"/>
  <c r="T16" i="25"/>
  <c r="S16" i="25"/>
  <c r="R16" i="25"/>
  <c r="Q16" i="25"/>
  <c r="P16" i="25"/>
  <c r="O16" i="25"/>
  <c r="N16" i="25"/>
  <c r="M16" i="25"/>
  <c r="L16" i="25"/>
  <c r="J16" i="25"/>
  <c r="I16" i="25"/>
  <c r="H16" i="25"/>
  <c r="AA15" i="25"/>
  <c r="Z15" i="25"/>
  <c r="T15" i="25"/>
  <c r="S15" i="25"/>
  <c r="R15" i="25"/>
  <c r="Q15" i="25"/>
  <c r="P15" i="25"/>
  <c r="O15" i="25"/>
  <c r="N15" i="25"/>
  <c r="M15" i="25"/>
  <c r="L15" i="25"/>
  <c r="K15" i="25"/>
  <c r="I15" i="25"/>
  <c r="H15" i="25"/>
  <c r="AA14" i="25"/>
  <c r="Z14" i="25"/>
  <c r="T14" i="25"/>
  <c r="S14" i="25"/>
  <c r="R14" i="25"/>
  <c r="Q14" i="25"/>
  <c r="P14" i="25"/>
  <c r="O14" i="25"/>
  <c r="M14" i="25"/>
  <c r="L14" i="25"/>
  <c r="K14" i="25"/>
  <c r="J14" i="25"/>
  <c r="I14" i="25"/>
  <c r="H14" i="25"/>
  <c r="AA13" i="25"/>
  <c r="Z13" i="25"/>
  <c r="T13" i="25"/>
  <c r="R13" i="25"/>
  <c r="Q13" i="25"/>
  <c r="P13" i="25"/>
  <c r="O13" i="25"/>
  <c r="N13" i="25"/>
  <c r="M13" i="25"/>
  <c r="L13" i="25"/>
  <c r="K13" i="25"/>
  <c r="J13" i="25"/>
  <c r="I13" i="25"/>
  <c r="H13" i="25"/>
  <c r="AA12" i="25"/>
  <c r="Z12" i="25"/>
  <c r="T12" i="25"/>
  <c r="S12" i="25"/>
  <c r="R12" i="25"/>
  <c r="Q12" i="25"/>
  <c r="P12" i="25"/>
  <c r="O12" i="25"/>
  <c r="N12" i="25"/>
  <c r="L12" i="25"/>
  <c r="K12" i="25"/>
  <c r="J12" i="25"/>
  <c r="I12" i="25"/>
  <c r="H12" i="25"/>
  <c r="AA11" i="25"/>
  <c r="Z11" i="25"/>
  <c r="T11" i="25"/>
  <c r="S11" i="25"/>
  <c r="R11" i="25"/>
  <c r="Q11" i="25"/>
  <c r="P11" i="25"/>
  <c r="O11" i="25"/>
  <c r="N11" i="25"/>
  <c r="M11" i="25"/>
  <c r="K11" i="25"/>
  <c r="J11" i="25"/>
  <c r="I11" i="25"/>
  <c r="H11" i="25"/>
  <c r="AA10" i="25"/>
  <c r="Z10" i="25"/>
  <c r="T10" i="25"/>
  <c r="S10" i="25"/>
  <c r="R10" i="25"/>
  <c r="Q10" i="25"/>
  <c r="P10" i="25"/>
  <c r="O10" i="25"/>
  <c r="N10" i="25"/>
  <c r="M10" i="25"/>
  <c r="L10" i="25"/>
  <c r="J10" i="25"/>
  <c r="I10" i="25"/>
  <c r="H10" i="25"/>
  <c r="AA9" i="25"/>
  <c r="Z9" i="25"/>
  <c r="T9" i="25"/>
  <c r="S9" i="25"/>
  <c r="R9" i="25"/>
  <c r="Q9" i="25"/>
  <c r="P9" i="25"/>
  <c r="O9" i="25"/>
  <c r="N9" i="25"/>
  <c r="M9" i="25"/>
  <c r="K9" i="25"/>
  <c r="J9" i="25"/>
  <c r="I9" i="25"/>
  <c r="H9" i="25"/>
  <c r="AA8" i="25"/>
  <c r="Z8" i="25"/>
  <c r="T8" i="25"/>
  <c r="S8" i="25"/>
  <c r="R8" i="25"/>
  <c r="P8" i="25"/>
  <c r="O8" i="25"/>
  <c r="M8" i="25"/>
  <c r="K8" i="25"/>
  <c r="J8" i="25"/>
  <c r="I8" i="25"/>
  <c r="H8" i="25"/>
  <c r="AA7" i="25"/>
  <c r="Z7" i="25"/>
  <c r="T7" i="25"/>
  <c r="S7" i="25"/>
  <c r="R7" i="25"/>
  <c r="Q7" i="25"/>
  <c r="P7" i="25"/>
  <c r="O7" i="25"/>
  <c r="N7" i="25"/>
  <c r="M7" i="25"/>
  <c r="K7" i="25"/>
  <c r="J7" i="25"/>
  <c r="I7" i="25"/>
  <c r="H7" i="25"/>
  <c r="AA6" i="25"/>
  <c r="Z6" i="25"/>
  <c r="T6" i="25"/>
  <c r="S6" i="25"/>
  <c r="R6" i="25"/>
  <c r="Q6" i="25"/>
  <c r="P6" i="25"/>
  <c r="O6" i="25"/>
  <c r="M6" i="25"/>
  <c r="L6" i="25"/>
  <c r="K6" i="25"/>
  <c r="J6" i="25"/>
  <c r="I6" i="25"/>
  <c r="H6" i="25"/>
  <c r="AA5" i="25"/>
  <c r="Z5" i="25"/>
  <c r="T5" i="25"/>
  <c r="S5" i="25"/>
  <c r="R5" i="25"/>
  <c r="Q5" i="25"/>
  <c r="P5" i="25"/>
  <c r="O5" i="25"/>
  <c r="N5" i="25"/>
  <c r="M5" i="25"/>
  <c r="K5" i="25"/>
  <c r="J5" i="25"/>
  <c r="I5" i="25"/>
  <c r="H5" i="25"/>
  <c r="AA4" i="25"/>
  <c r="Z4" i="25"/>
  <c r="T4" i="25"/>
  <c r="S4" i="25"/>
  <c r="R4" i="25"/>
  <c r="Q4" i="25"/>
  <c r="P4" i="25"/>
  <c r="O4" i="25"/>
  <c r="N4" i="25"/>
  <c r="M4" i="25"/>
  <c r="L4" i="25"/>
  <c r="K4" i="25"/>
  <c r="I4" i="25"/>
  <c r="H4" i="25"/>
  <c r="AA3" i="25"/>
  <c r="Z3" i="25"/>
  <c r="T3" i="25"/>
  <c r="S3" i="25"/>
  <c r="R3" i="25"/>
  <c r="Q3" i="25"/>
  <c r="P3" i="25"/>
  <c r="O3" i="25"/>
  <c r="N3" i="25"/>
  <c r="M3" i="25"/>
  <c r="K3" i="25"/>
  <c r="J3" i="25"/>
  <c r="I3" i="25"/>
  <c r="H3" i="25"/>
  <c r="AA2" i="25"/>
  <c r="AB2" i="25" s="1"/>
  <c r="U2" i="25" s="1"/>
  <c r="Z2" i="25"/>
  <c r="T2" i="25"/>
  <c r="S2" i="25"/>
  <c r="R2" i="25"/>
  <c r="Q2" i="25"/>
  <c r="P2" i="25"/>
  <c r="O2" i="25"/>
  <c r="N2" i="25"/>
  <c r="M2" i="25"/>
  <c r="L2" i="25"/>
  <c r="J2" i="25"/>
  <c r="I2" i="25"/>
  <c r="H2" i="25"/>
  <c r="P98" i="5" l="1"/>
  <c r="L98" i="5"/>
  <c r="E25" i="5"/>
  <c r="AD23" i="28"/>
  <c r="V23" i="28" s="1"/>
  <c r="J13" i="28"/>
  <c r="J36" i="28" s="1"/>
  <c r="AD33" i="28"/>
  <c r="N23" i="28"/>
  <c r="L15" i="28"/>
  <c r="Y23" i="28"/>
  <c r="AD11" i="28"/>
  <c r="V11" i="28" s="1"/>
  <c r="E21" i="5"/>
  <c r="AD6" i="28"/>
  <c r="V12" i="28"/>
  <c r="L12" i="28"/>
  <c r="AD14" i="28"/>
  <c r="V14" i="28" s="1"/>
  <c r="AE14" i="28" s="1"/>
  <c r="L19" i="5" s="1"/>
  <c r="Y14" i="28"/>
  <c r="Q14" i="28"/>
  <c r="AD34" i="28"/>
  <c r="M19" i="28"/>
  <c r="AD19" i="28"/>
  <c r="V19" i="28" s="1"/>
  <c r="AD5" i="28"/>
  <c r="V5" i="28" s="1"/>
  <c r="AD2" i="28"/>
  <c r="Y5" i="28"/>
  <c r="Y28" i="28"/>
  <c r="S28" i="28"/>
  <c r="Y15" i="28"/>
  <c r="AE15" i="28" s="1"/>
  <c r="Y12" i="28"/>
  <c r="AE12" i="28" s="1"/>
  <c r="N16" i="28"/>
  <c r="Y20" i="28"/>
  <c r="AD16" i="28"/>
  <c r="V16" i="28" s="1"/>
  <c r="AE16" i="28" s="1"/>
  <c r="AD28" i="28"/>
  <c r="V28" i="28" s="1"/>
  <c r="AE28" i="28" s="1"/>
  <c r="L14" i="5" s="1"/>
  <c r="E14" i="5" s="1"/>
  <c r="AD25" i="28"/>
  <c r="AD13" i="28"/>
  <c r="V13" i="28" s="1"/>
  <c r="AD20" i="28"/>
  <c r="V20" i="28" s="1"/>
  <c r="AE23" i="28"/>
  <c r="AE11" i="28"/>
  <c r="AE18" i="28"/>
  <c r="AE10" i="28"/>
  <c r="Y19" i="28"/>
  <c r="Y16" i="28"/>
  <c r="AE17" i="28"/>
  <c r="AE13" i="28"/>
  <c r="AE31" i="28"/>
  <c r="AE5" i="28"/>
  <c r="AE35" i="28"/>
  <c r="V33" i="28"/>
  <c r="V34" i="28"/>
  <c r="V6" i="28"/>
  <c r="Y25" i="28"/>
  <c r="L8" i="28"/>
  <c r="Y8" i="28"/>
  <c r="Y2" i="28"/>
  <c r="U22" i="28"/>
  <c r="AD22" i="28"/>
  <c r="U26" i="28"/>
  <c r="AD26" i="28"/>
  <c r="K4" i="28"/>
  <c r="Y4" i="28"/>
  <c r="AE4" i="28" s="1"/>
  <c r="S27" i="28"/>
  <c r="Y27" i="28"/>
  <c r="Y6" i="28"/>
  <c r="I6" i="28"/>
  <c r="I36" i="28" s="1"/>
  <c r="Y33" i="28"/>
  <c r="M33" i="28"/>
  <c r="M36" i="28" s="1"/>
  <c r="U30" i="28"/>
  <c r="AD30" i="28"/>
  <c r="V2" i="28"/>
  <c r="AE2" i="28" s="1"/>
  <c r="Y29" i="28"/>
  <c r="AE29" i="28" s="1"/>
  <c r="Y21" i="28"/>
  <c r="L21" i="28"/>
  <c r="V25" i="28"/>
  <c r="AD9" i="28"/>
  <c r="U9" i="28"/>
  <c r="Y34" i="28"/>
  <c r="T34" i="28"/>
  <c r="T36" i="28" s="1"/>
  <c r="AD32" i="28"/>
  <c r="U32" i="28"/>
  <c r="AD21" i="28"/>
  <c r="V21" i="28" s="1"/>
  <c r="AD27" i="28"/>
  <c r="V27" i="28" s="1"/>
  <c r="AD8" i="28"/>
  <c r="V8" i="28" s="1"/>
  <c r="AE8" i="28" s="1"/>
  <c r="AD24" i="28"/>
  <c r="U24" i="28"/>
  <c r="U7" i="28"/>
  <c r="AD7" i="28"/>
  <c r="U3" i="28"/>
  <c r="AD3" i="28"/>
  <c r="O95" i="5"/>
  <c r="P12" i="5"/>
  <c r="O19" i="5"/>
  <c r="K19" i="5"/>
  <c r="P9" i="5"/>
  <c r="P18" i="5"/>
  <c r="AB5" i="27"/>
  <c r="U5" i="27" s="1"/>
  <c r="K5" i="27" s="1"/>
  <c r="AB14" i="27"/>
  <c r="U14" i="27" s="1"/>
  <c r="AB3" i="27"/>
  <c r="U3" i="27" s="1"/>
  <c r="AB13" i="27"/>
  <c r="AB10" i="27"/>
  <c r="U10" i="27" s="1"/>
  <c r="AB23" i="27"/>
  <c r="AB21" i="27"/>
  <c r="U21" i="27" s="1"/>
  <c r="AB6" i="27"/>
  <c r="U6" i="27" s="1"/>
  <c r="AB19" i="27"/>
  <c r="U19" i="27" s="1"/>
  <c r="AC15" i="27"/>
  <c r="AC13" i="27"/>
  <c r="AD13" i="27" s="1"/>
  <c r="AD12" i="27"/>
  <c r="AB16" i="27"/>
  <c r="U16" i="27" s="1"/>
  <c r="V16" i="27" s="1"/>
  <c r="AC21" i="27"/>
  <c r="AC3" i="27"/>
  <c r="AC4" i="27"/>
  <c r="AC11" i="27"/>
  <c r="AC9" i="27"/>
  <c r="AC10" i="27"/>
  <c r="AC12" i="27"/>
  <c r="H29" i="27"/>
  <c r="O29" i="27"/>
  <c r="AC8" i="27"/>
  <c r="AC5" i="27"/>
  <c r="I29" i="27"/>
  <c r="AC16" i="27"/>
  <c r="AC17" i="27"/>
  <c r="AC28" i="27"/>
  <c r="R29" i="27"/>
  <c r="V12" i="27"/>
  <c r="AC18" i="27"/>
  <c r="AC19" i="27"/>
  <c r="AC20" i="27"/>
  <c r="AC26" i="27"/>
  <c r="AC27" i="27"/>
  <c r="J2" i="27"/>
  <c r="Y2" i="27"/>
  <c r="M11" i="27"/>
  <c r="Y11" i="27"/>
  <c r="Y5" i="27"/>
  <c r="U23" i="27"/>
  <c r="S8" i="27"/>
  <c r="Y8" i="27"/>
  <c r="Y12" i="27"/>
  <c r="U13" i="27"/>
  <c r="L13" i="27" s="1"/>
  <c r="Y18" i="27"/>
  <c r="T26" i="27"/>
  <c r="Y26" i="27"/>
  <c r="L3" i="27"/>
  <c r="Y3" i="27"/>
  <c r="Y6" i="27"/>
  <c r="L6" i="27"/>
  <c r="AD8" i="27"/>
  <c r="V8" i="27" s="1"/>
  <c r="Y19" i="27"/>
  <c r="T27" i="27"/>
  <c r="Y27" i="27"/>
  <c r="Y28" i="27"/>
  <c r="AC7" i="27"/>
  <c r="AB20" i="27"/>
  <c r="AD26" i="27"/>
  <c r="V26" i="27" s="1"/>
  <c r="AD28" i="27"/>
  <c r="V28" i="27" s="1"/>
  <c r="AE28" i="27" s="1"/>
  <c r="AD2" i="27"/>
  <c r="V2" i="27" s="1"/>
  <c r="AB4" i="27"/>
  <c r="AD18" i="27"/>
  <c r="V18" i="27" s="1"/>
  <c r="AD3" i="27"/>
  <c r="V3" i="27" s="1"/>
  <c r="AD11" i="27"/>
  <c r="V11" i="27" s="1"/>
  <c r="AD27" i="27"/>
  <c r="V27" i="27" s="1"/>
  <c r="AB22" i="27"/>
  <c r="AC6" i="27"/>
  <c r="AD6" i="27" s="1"/>
  <c r="V6" i="27" s="1"/>
  <c r="AB7" i="27"/>
  <c r="U7" i="27" s="1"/>
  <c r="AC14" i="27"/>
  <c r="AD14" i="27" s="1"/>
  <c r="AB15" i="27"/>
  <c r="U15" i="27" s="1"/>
  <c r="AC22" i="27"/>
  <c r="AC23" i="27"/>
  <c r="AB24" i="27"/>
  <c r="AB17" i="27"/>
  <c r="U17" i="27" s="1"/>
  <c r="AB25" i="27"/>
  <c r="U25" i="27" s="1"/>
  <c r="AC25" i="27"/>
  <c r="AB9" i="27"/>
  <c r="U9" i="27" s="1"/>
  <c r="AC24" i="27"/>
  <c r="P19" i="5"/>
  <c r="I19" i="5"/>
  <c r="H19" i="5"/>
  <c r="M19" i="5"/>
  <c r="F19" i="5"/>
  <c r="N19" i="5"/>
  <c r="G19" i="5"/>
  <c r="J98" i="5"/>
  <c r="AC4" i="26"/>
  <c r="AD4" i="26" s="1"/>
  <c r="V4" i="26" s="1"/>
  <c r="AC14" i="26"/>
  <c r="AC6" i="26"/>
  <c r="AC5" i="26"/>
  <c r="AC12" i="26"/>
  <c r="AC15" i="26"/>
  <c r="AC9" i="26"/>
  <c r="AC26" i="26"/>
  <c r="AC8" i="26"/>
  <c r="AC25" i="26"/>
  <c r="AC10" i="26"/>
  <c r="AC13" i="26"/>
  <c r="AC7" i="26"/>
  <c r="AC11" i="26"/>
  <c r="AB17" i="26"/>
  <c r="U17" i="26" s="1"/>
  <c r="S17" i="26" s="1"/>
  <c r="AB11" i="26"/>
  <c r="U11" i="26" s="1"/>
  <c r="M11" i="26" s="1"/>
  <c r="AB16" i="26"/>
  <c r="U16" i="26" s="1"/>
  <c r="Y16" i="26" s="1"/>
  <c r="AB26" i="26"/>
  <c r="U26" i="26" s="1"/>
  <c r="Y26" i="26" s="1"/>
  <c r="AB20" i="26"/>
  <c r="U20" i="26" s="1"/>
  <c r="AC16" i="26"/>
  <c r="AB6" i="26"/>
  <c r="U6" i="26" s="1"/>
  <c r="L6" i="26" s="1"/>
  <c r="AB7" i="26"/>
  <c r="U7" i="26" s="1"/>
  <c r="J7" i="26" s="1"/>
  <c r="AB8" i="26"/>
  <c r="U8" i="26" s="1"/>
  <c r="S8" i="26" s="1"/>
  <c r="AB9" i="26"/>
  <c r="U9" i="26" s="1"/>
  <c r="Y9" i="26" s="1"/>
  <c r="AC20" i="26"/>
  <c r="O29" i="26"/>
  <c r="H29" i="26"/>
  <c r="AB24" i="26"/>
  <c r="U24" i="26" s="1"/>
  <c r="Y24" i="26" s="1"/>
  <c r="AC18" i="26"/>
  <c r="AC21" i="26"/>
  <c r="I29" i="26"/>
  <c r="R29" i="26"/>
  <c r="AB25" i="26"/>
  <c r="U25" i="26" s="1"/>
  <c r="AB19" i="26"/>
  <c r="U19" i="26" s="1"/>
  <c r="Y19" i="26" s="1"/>
  <c r="AC3" i="26"/>
  <c r="AC28" i="26"/>
  <c r="AC22" i="26"/>
  <c r="AC23" i="26"/>
  <c r="AC24" i="26"/>
  <c r="AC27" i="26"/>
  <c r="Y4" i="26"/>
  <c r="AD21" i="26"/>
  <c r="Y28" i="26"/>
  <c r="AB5" i="26"/>
  <c r="U5" i="26" s="1"/>
  <c r="AB10" i="26"/>
  <c r="U10" i="26" s="1"/>
  <c r="N10" i="26" s="1"/>
  <c r="AB18" i="26"/>
  <c r="AB27" i="26"/>
  <c r="U27" i="26" s="1"/>
  <c r="AD28" i="26"/>
  <c r="V28" i="26" s="1"/>
  <c r="AC17" i="26"/>
  <c r="AB12" i="26"/>
  <c r="U12" i="26" s="1"/>
  <c r="AC19" i="26"/>
  <c r="AB13" i="26"/>
  <c r="U13" i="26" s="1"/>
  <c r="N13" i="26" s="1"/>
  <c r="AB21" i="26"/>
  <c r="U21" i="26" s="1"/>
  <c r="AB2" i="26"/>
  <c r="U2" i="26" s="1"/>
  <c r="J2" i="26" s="1"/>
  <c r="AB14" i="26"/>
  <c r="U14" i="26" s="1"/>
  <c r="L14" i="26" s="1"/>
  <c r="AB22" i="26"/>
  <c r="U22" i="26" s="1"/>
  <c r="P22" i="26" s="1"/>
  <c r="P29" i="26" s="1"/>
  <c r="AC12" i="25"/>
  <c r="AC2" i="26"/>
  <c r="AB15" i="26"/>
  <c r="AB23" i="26"/>
  <c r="U23" i="26" s="1"/>
  <c r="L23" i="26" s="1"/>
  <c r="AB3" i="26"/>
  <c r="M98" i="5"/>
  <c r="K98" i="5"/>
  <c r="N98" i="5"/>
  <c r="F98" i="5"/>
  <c r="G98" i="5"/>
  <c r="O98" i="5"/>
  <c r="H98" i="5"/>
  <c r="AC19" i="25"/>
  <c r="AC18" i="25"/>
  <c r="AC17" i="25"/>
  <c r="AC16" i="25"/>
  <c r="AC23" i="25"/>
  <c r="AC15" i="25"/>
  <c r="AC22" i="25"/>
  <c r="AC14" i="25"/>
  <c r="AC21" i="25"/>
  <c r="AC13" i="25"/>
  <c r="AC20" i="25"/>
  <c r="Y2" i="25"/>
  <c r="P95" i="5"/>
  <c r="M95" i="5"/>
  <c r="N95" i="5"/>
  <c r="M18" i="5"/>
  <c r="F18" i="5"/>
  <c r="N18" i="5"/>
  <c r="G18" i="5"/>
  <c r="O18" i="5"/>
  <c r="H18" i="5"/>
  <c r="M12" i="5"/>
  <c r="M9" i="5"/>
  <c r="F9" i="5"/>
  <c r="N9" i="5"/>
  <c r="O9" i="5"/>
  <c r="H9" i="5"/>
  <c r="N12" i="5"/>
  <c r="O12" i="5"/>
  <c r="H12" i="5"/>
  <c r="K2" i="25"/>
  <c r="AB9" i="25"/>
  <c r="U9" i="25" s="1"/>
  <c r="I98" i="5" s="1"/>
  <c r="AB6" i="25"/>
  <c r="U6" i="25" s="1"/>
  <c r="AB12" i="25"/>
  <c r="U12" i="25" s="1"/>
  <c r="I24" i="25"/>
  <c r="AB18" i="25"/>
  <c r="U18" i="25" s="1"/>
  <c r="AC4" i="25"/>
  <c r="R24" i="25"/>
  <c r="AC6" i="25"/>
  <c r="AB7" i="25"/>
  <c r="U7" i="25" s="1"/>
  <c r="AB4" i="25"/>
  <c r="U4" i="25" s="1"/>
  <c r="AC9" i="25"/>
  <c r="AB17" i="25"/>
  <c r="U17" i="25" s="1"/>
  <c r="AB20" i="25"/>
  <c r="U20" i="25" s="1"/>
  <c r="O24" i="25"/>
  <c r="H24" i="25"/>
  <c r="AC3" i="25"/>
  <c r="AB15" i="25"/>
  <c r="AD15" i="25" s="1"/>
  <c r="AD23" i="25"/>
  <c r="AB16" i="25"/>
  <c r="U16" i="25" s="1"/>
  <c r="AB19" i="25"/>
  <c r="U19" i="25" s="1"/>
  <c r="Y19" i="25" s="1"/>
  <c r="AB3" i="25"/>
  <c r="U3" i="25" s="1"/>
  <c r="AB13" i="25"/>
  <c r="U13" i="25" s="1"/>
  <c r="Y13" i="25" s="1"/>
  <c r="AB22" i="25"/>
  <c r="U22" i="25" s="1"/>
  <c r="AB11" i="25"/>
  <c r="U11" i="25" s="1"/>
  <c r="AB14" i="25"/>
  <c r="U14" i="25" s="1"/>
  <c r="Y14" i="25" s="1"/>
  <c r="AC5" i="25"/>
  <c r="AC11" i="25"/>
  <c r="AB10" i="25"/>
  <c r="AC2" i="25"/>
  <c r="AD2" i="25" s="1"/>
  <c r="V2" i="25" s="1"/>
  <c r="AC7" i="25"/>
  <c r="AB8" i="25"/>
  <c r="U8" i="25" s="1"/>
  <c r="L8" i="25" s="1"/>
  <c r="AC10" i="25"/>
  <c r="AB5" i="25"/>
  <c r="U5" i="25" s="1"/>
  <c r="AB21" i="25"/>
  <c r="U21" i="25" s="1"/>
  <c r="AC8" i="25"/>
  <c r="AE27" i="28" l="1"/>
  <c r="K26" i="28"/>
  <c r="P30" i="28"/>
  <c r="P36" i="28" s="1"/>
  <c r="AE19" i="28"/>
  <c r="L9" i="5" s="1"/>
  <c r="AE20" i="28"/>
  <c r="V24" i="28"/>
  <c r="AE6" i="28"/>
  <c r="AE25" i="28"/>
  <c r="V26" i="28"/>
  <c r="AE33" i="28"/>
  <c r="V9" i="28"/>
  <c r="AE21" i="28"/>
  <c r="AE34" i="28"/>
  <c r="V22" i="28"/>
  <c r="M14" i="27"/>
  <c r="Y10" i="27"/>
  <c r="Y3" i="28"/>
  <c r="H3" i="28"/>
  <c r="H36" i="28" s="1"/>
  <c r="S32" i="28"/>
  <c r="S36" i="28" s="1"/>
  <c r="Y32" i="28"/>
  <c r="AD17" i="26"/>
  <c r="AD23" i="27"/>
  <c r="V23" i="27" s="1"/>
  <c r="N10" i="27"/>
  <c r="AD5" i="27"/>
  <c r="V5" i="27" s="1"/>
  <c r="S6" i="27"/>
  <c r="K95" i="5"/>
  <c r="V7" i="28"/>
  <c r="V32" i="28"/>
  <c r="AE32" i="28" s="1"/>
  <c r="L9" i="28"/>
  <c r="Y9" i="28"/>
  <c r="Y26" i="28"/>
  <c r="Q26" i="28"/>
  <c r="Q36" i="28" s="1"/>
  <c r="N9" i="27"/>
  <c r="S19" i="27"/>
  <c r="AD19" i="27"/>
  <c r="V19" i="27" s="1"/>
  <c r="AD10" i="27"/>
  <c r="V10" i="27" s="1"/>
  <c r="S21" i="27"/>
  <c r="N3" i="27"/>
  <c r="Y7" i="28"/>
  <c r="K7" i="28"/>
  <c r="V30" i="28"/>
  <c r="U36" i="28"/>
  <c r="P15" i="27"/>
  <c r="Y16" i="27"/>
  <c r="AE16" i="27" s="1"/>
  <c r="V3" i="28"/>
  <c r="Y24" i="28"/>
  <c r="AE24" i="28" s="1"/>
  <c r="L24" i="28"/>
  <c r="Y30" i="28"/>
  <c r="K30" i="28"/>
  <c r="Y22" i="28"/>
  <c r="AE22" i="28" s="1"/>
  <c r="N22" i="28"/>
  <c r="N36" i="28" s="1"/>
  <c r="AD21" i="27"/>
  <c r="V21" i="27" s="1"/>
  <c r="AE21" i="27" s="1"/>
  <c r="AD15" i="27"/>
  <c r="V15" i="27" s="1"/>
  <c r="Y21" i="27"/>
  <c r="AE6" i="27"/>
  <c r="AE5" i="27"/>
  <c r="AE8" i="27"/>
  <c r="AE10" i="27"/>
  <c r="AD11" i="26"/>
  <c r="AE27" i="27"/>
  <c r="AE19" i="27"/>
  <c r="V14" i="27"/>
  <c r="AE12" i="27"/>
  <c r="AE11" i="27"/>
  <c r="AE2" i="27"/>
  <c r="AE26" i="27"/>
  <c r="AE18" i="27"/>
  <c r="AE3" i="27"/>
  <c r="AD24" i="27"/>
  <c r="U24" i="27"/>
  <c r="J29" i="26"/>
  <c r="Y15" i="27"/>
  <c r="AD17" i="27"/>
  <c r="V17" i="27" s="1"/>
  <c r="L23" i="27"/>
  <c r="Y23" i="27"/>
  <c r="AE23" i="27" s="1"/>
  <c r="Y9" i="27"/>
  <c r="Q9" i="27"/>
  <c r="Q29" i="27" s="1"/>
  <c r="AD20" i="27"/>
  <c r="U20" i="27"/>
  <c r="L20" i="27" s="1"/>
  <c r="AD7" i="27"/>
  <c r="V7" i="27" s="1"/>
  <c r="Y14" i="27"/>
  <c r="L14" i="27"/>
  <c r="L29" i="27" s="1"/>
  <c r="AD9" i="27"/>
  <c r="V9" i="27" s="1"/>
  <c r="J7" i="27"/>
  <c r="J29" i="27" s="1"/>
  <c r="Y7" i="27"/>
  <c r="AD25" i="27"/>
  <c r="V25" i="27" s="1"/>
  <c r="S25" i="27"/>
  <c r="Y25" i="27"/>
  <c r="V16" i="26"/>
  <c r="AE16" i="26" s="1"/>
  <c r="Y17" i="27"/>
  <c r="AE17" i="27" s="1"/>
  <c r="S17" i="27"/>
  <c r="AD4" i="27"/>
  <c r="U4" i="27"/>
  <c r="K4" i="27" s="1"/>
  <c r="K29" i="27" s="1"/>
  <c r="V13" i="27"/>
  <c r="AD22" i="27"/>
  <c r="U22" i="27"/>
  <c r="Y13" i="27"/>
  <c r="N13" i="27"/>
  <c r="S25" i="26"/>
  <c r="Y25" i="26"/>
  <c r="J95" i="5"/>
  <c r="T26" i="26"/>
  <c r="AD8" i="26"/>
  <c r="V8" i="26" s="1"/>
  <c r="AD14" i="26"/>
  <c r="V14" i="26" s="1"/>
  <c r="AD26" i="26"/>
  <c r="V26" i="26" s="1"/>
  <c r="AE26" i="26" s="1"/>
  <c r="AD6" i="26"/>
  <c r="V6" i="26" s="1"/>
  <c r="V17" i="26"/>
  <c r="Y17" i="26"/>
  <c r="Y20" i="26"/>
  <c r="S20" i="26"/>
  <c r="AD10" i="26"/>
  <c r="V10" i="26" s="1"/>
  <c r="V19" i="26"/>
  <c r="AE19" i="26" s="1"/>
  <c r="Q9" i="26"/>
  <c r="Q29" i="26" s="1"/>
  <c r="AD27" i="26"/>
  <c r="V27" i="26" s="1"/>
  <c r="AD9" i="26"/>
  <c r="V9" i="26" s="1"/>
  <c r="AD20" i="26"/>
  <c r="V20" i="26" s="1"/>
  <c r="M24" i="26"/>
  <c r="AD24" i="26"/>
  <c r="V24" i="26" s="1"/>
  <c r="AE24" i="26" s="1"/>
  <c r="AD13" i="26"/>
  <c r="V13" i="26" s="1"/>
  <c r="AD7" i="26"/>
  <c r="V7" i="26" s="1"/>
  <c r="AD25" i="26"/>
  <c r="V25" i="26" s="1"/>
  <c r="Y6" i="26"/>
  <c r="AE28" i="26"/>
  <c r="Y8" i="26"/>
  <c r="Y7" i="26"/>
  <c r="V21" i="26"/>
  <c r="AE4" i="26"/>
  <c r="E98" i="5"/>
  <c r="K2" i="26"/>
  <c r="Y2" i="26"/>
  <c r="AE2" i="25"/>
  <c r="S21" i="26"/>
  <c r="Y21" i="26"/>
  <c r="AD5" i="26"/>
  <c r="V5" i="26" s="1"/>
  <c r="M23" i="26"/>
  <c r="Y23" i="26"/>
  <c r="AD15" i="26"/>
  <c r="U15" i="26"/>
  <c r="M13" i="26"/>
  <c r="Y13" i="26"/>
  <c r="AD12" i="26"/>
  <c r="V12" i="26" s="1"/>
  <c r="Y27" i="26"/>
  <c r="T27" i="26"/>
  <c r="V11" i="26"/>
  <c r="S22" i="26"/>
  <c r="Y22" i="26"/>
  <c r="AD18" i="26"/>
  <c r="U18" i="26"/>
  <c r="AD2" i="26"/>
  <c r="V2" i="26" s="1"/>
  <c r="Y11" i="26"/>
  <c r="N11" i="26"/>
  <c r="S12" i="26"/>
  <c r="Y12" i="26"/>
  <c r="AD6" i="25"/>
  <c r="V6" i="25" s="1"/>
  <c r="Y10" i="26"/>
  <c r="L10" i="26"/>
  <c r="I95" i="5"/>
  <c r="U3" i="26"/>
  <c r="L3" i="26" s="1"/>
  <c r="AD3" i="26"/>
  <c r="K14" i="26"/>
  <c r="Y14" i="26"/>
  <c r="Y5" i="26"/>
  <c r="L5" i="26"/>
  <c r="AD23" i="26"/>
  <c r="V23" i="26" s="1"/>
  <c r="AD22" i="26"/>
  <c r="V22" i="26" s="1"/>
  <c r="AD3" i="25"/>
  <c r="V3" i="25" s="1"/>
  <c r="Q18" i="25"/>
  <c r="Y18" i="25"/>
  <c r="N18" i="25"/>
  <c r="AD11" i="25"/>
  <c r="V11" i="25" s="1"/>
  <c r="Y17" i="25"/>
  <c r="P17" i="25"/>
  <c r="P24" i="25" s="1"/>
  <c r="AD17" i="25"/>
  <c r="V17" i="25" s="1"/>
  <c r="Y11" i="25"/>
  <c r="L11" i="25"/>
  <c r="AD9" i="25"/>
  <c r="V9" i="25" s="1"/>
  <c r="AD12" i="25"/>
  <c r="V12" i="25" s="1"/>
  <c r="K16" i="25"/>
  <c r="Y16" i="25"/>
  <c r="J4" i="25"/>
  <c r="Y4" i="25"/>
  <c r="M12" i="25"/>
  <c r="Y12" i="25"/>
  <c r="N6" i="25"/>
  <c r="Y6" i="25"/>
  <c r="Y7" i="25"/>
  <c r="L7" i="25"/>
  <c r="AD4" i="25"/>
  <c r="V4" i="25" s="1"/>
  <c r="M21" i="25"/>
  <c r="Y21" i="25"/>
  <c r="L3" i="25"/>
  <c r="Y3" i="25"/>
  <c r="AD7" i="25"/>
  <c r="V7" i="25" s="1"/>
  <c r="Q8" i="25"/>
  <c r="Y8" i="25"/>
  <c r="T20" i="25"/>
  <c r="Y20" i="25"/>
  <c r="Y9" i="25"/>
  <c r="L9" i="25"/>
  <c r="AD16" i="25"/>
  <c r="V16" i="25" s="1"/>
  <c r="AD20" i="25"/>
  <c r="V20" i="25" s="1"/>
  <c r="AD18" i="25"/>
  <c r="U15" i="25"/>
  <c r="Y15" i="25" s="1"/>
  <c r="AD14" i="25"/>
  <c r="V14" i="25" s="1"/>
  <c r="AE14" i="25" s="1"/>
  <c r="S21" i="25"/>
  <c r="Y5" i="25"/>
  <c r="L5" i="25"/>
  <c r="AD5" i="25"/>
  <c r="V5" i="25" s="1"/>
  <c r="AD13" i="25"/>
  <c r="V13" i="25" s="1"/>
  <c r="K19" i="25"/>
  <c r="AD21" i="25"/>
  <c r="V21" i="25" s="1"/>
  <c r="AD10" i="25"/>
  <c r="U10" i="25"/>
  <c r="N8" i="25"/>
  <c r="AD8" i="25"/>
  <c r="V8" i="25" s="1"/>
  <c r="N22" i="25"/>
  <c r="S13" i="25"/>
  <c r="AD19" i="25"/>
  <c r="V19" i="25" s="1"/>
  <c r="N14" i="25"/>
  <c r="AD22" i="25"/>
  <c r="E95" i="5" l="1"/>
  <c r="K36" i="28"/>
  <c r="AE30" i="28"/>
  <c r="L18" i="5" s="1"/>
  <c r="L36" i="28"/>
  <c r="AE26" i="28"/>
  <c r="AE7" i="28"/>
  <c r="AE9" i="28"/>
  <c r="AE3" i="28"/>
  <c r="T22" i="27"/>
  <c r="T29" i="27" s="1"/>
  <c r="AE13" i="27"/>
  <c r="AE14" i="27"/>
  <c r="K9" i="5" s="1"/>
  <c r="AE25" i="27"/>
  <c r="AE9" i="27"/>
  <c r="AE15" i="27"/>
  <c r="K18" i="5" s="1"/>
  <c r="AE7" i="27"/>
  <c r="AE6" i="25"/>
  <c r="AE25" i="26"/>
  <c r="V20" i="27"/>
  <c r="Y22" i="27"/>
  <c r="P22" i="27"/>
  <c r="P29" i="27" s="1"/>
  <c r="S20" i="27"/>
  <c r="S29" i="27" s="1"/>
  <c r="Y20" i="27"/>
  <c r="V22" i="27"/>
  <c r="M24" i="27"/>
  <c r="M29" i="27" s="1"/>
  <c r="Y24" i="27"/>
  <c r="Y4" i="27"/>
  <c r="N4" i="27"/>
  <c r="N29" i="27" s="1"/>
  <c r="U29" i="27"/>
  <c r="V4" i="27"/>
  <c r="V24" i="27"/>
  <c r="AE8" i="26"/>
  <c r="AE6" i="26"/>
  <c r="AE17" i="26"/>
  <c r="T29" i="26"/>
  <c r="AE20" i="26"/>
  <c r="AE10" i="26"/>
  <c r="AE7" i="26"/>
  <c r="AE21" i="26"/>
  <c r="AE9" i="26"/>
  <c r="J19" i="5" s="1"/>
  <c r="E19" i="5" s="1"/>
  <c r="AE14" i="26"/>
  <c r="AE27" i="26"/>
  <c r="AE5" i="26"/>
  <c r="AE13" i="26"/>
  <c r="AE11" i="26"/>
  <c r="J9" i="5" s="1"/>
  <c r="AE23" i="26"/>
  <c r="AE12" i="26"/>
  <c r="AE22" i="26"/>
  <c r="J18" i="5" s="1"/>
  <c r="M29" i="26"/>
  <c r="AE2" i="26"/>
  <c r="L15" i="26"/>
  <c r="L29" i="26" s="1"/>
  <c r="Y15" i="26"/>
  <c r="V15" i="26"/>
  <c r="Y18" i="26"/>
  <c r="N18" i="26"/>
  <c r="N29" i="26" s="1"/>
  <c r="K3" i="26"/>
  <c r="K29" i="26" s="1"/>
  <c r="Y3" i="26"/>
  <c r="M24" i="25"/>
  <c r="AE17" i="25"/>
  <c r="I18" i="5" s="1"/>
  <c r="V18" i="26"/>
  <c r="L24" i="25"/>
  <c r="V3" i="26"/>
  <c r="S29" i="26"/>
  <c r="U29" i="26"/>
  <c r="AE20" i="25"/>
  <c r="AE9" i="25"/>
  <c r="AE3" i="25"/>
  <c r="AE16" i="25"/>
  <c r="AE4" i="25"/>
  <c r="AE7" i="25"/>
  <c r="I12" i="5" s="1"/>
  <c r="AE11" i="25"/>
  <c r="AE12" i="25"/>
  <c r="I9" i="5" s="1"/>
  <c r="V18" i="25"/>
  <c r="AE18" i="25" s="1"/>
  <c r="V15" i="25"/>
  <c r="U24" i="25"/>
  <c r="Y10" i="25"/>
  <c r="V10" i="25"/>
  <c r="T24" i="25"/>
  <c r="Q24" i="25"/>
  <c r="AE13" i="25"/>
  <c r="J15" i="25"/>
  <c r="J24" i="25" s="1"/>
  <c r="AE21" i="25"/>
  <c r="AE15" i="25"/>
  <c r="AE22" i="25"/>
  <c r="AE8" i="25"/>
  <c r="AE5" i="25"/>
  <c r="AE19" i="25"/>
  <c r="S24" i="25"/>
  <c r="N24" i="25"/>
  <c r="K10" i="25"/>
  <c r="K24" i="25" s="1"/>
  <c r="AE4" i="27" l="1"/>
  <c r="AE24" i="27"/>
  <c r="AE20" i="27"/>
  <c r="K12" i="5" s="1"/>
  <c r="AE22" i="27"/>
  <c r="E18" i="5"/>
  <c r="AE3" i="26"/>
  <c r="J12" i="5" s="1"/>
  <c r="AE18" i="26"/>
  <c r="AE15" i="26"/>
  <c r="AE10" i="25"/>
  <c r="Q20" i="5" l="1"/>
  <c r="L20" i="5" s="1"/>
  <c r="Q28" i="5"/>
  <c r="L28" i="5" s="1"/>
  <c r="Q26" i="5"/>
  <c r="L26" i="5" s="1"/>
  <c r="W3" i="23"/>
  <c r="W4" i="23"/>
  <c r="W5" i="23"/>
  <c r="X5" i="23" s="1"/>
  <c r="W6" i="23"/>
  <c r="W7" i="23"/>
  <c r="W8" i="23"/>
  <c r="W9" i="23"/>
  <c r="W10" i="23"/>
  <c r="W11" i="23"/>
  <c r="W12" i="23"/>
  <c r="W13" i="23"/>
  <c r="W14" i="23"/>
  <c r="X14" i="23" s="1"/>
  <c r="W15" i="23"/>
  <c r="X15" i="23" s="1"/>
  <c r="W16" i="23"/>
  <c r="W17" i="23"/>
  <c r="W18" i="23"/>
  <c r="X18" i="23" s="1"/>
  <c r="W19" i="23"/>
  <c r="X19" i="23" s="1"/>
  <c r="W20" i="23"/>
  <c r="W21" i="23"/>
  <c r="X21" i="23" s="1"/>
  <c r="W22" i="23"/>
  <c r="X22" i="23" s="1"/>
  <c r="W24" i="23"/>
  <c r="X24" i="23" s="1"/>
  <c r="W25" i="23"/>
  <c r="X25" i="23" s="1"/>
  <c r="W26" i="23"/>
  <c r="X26" i="23" s="1"/>
  <c r="W2" i="23"/>
  <c r="X10" i="23"/>
  <c r="C26" i="23"/>
  <c r="C25" i="23"/>
  <c r="C24" i="23"/>
  <c r="C23" i="23"/>
  <c r="C22" i="23"/>
  <c r="C21" i="23"/>
  <c r="C20" i="23"/>
  <c r="C19" i="23"/>
  <c r="C18" i="23"/>
  <c r="C17" i="23"/>
  <c r="C16" i="23"/>
  <c r="C15" i="23"/>
  <c r="C14" i="23"/>
  <c r="C13" i="23"/>
  <c r="C12" i="23"/>
  <c r="C11" i="23"/>
  <c r="C10" i="23"/>
  <c r="C9" i="23"/>
  <c r="C8" i="23"/>
  <c r="C7" i="23"/>
  <c r="C6" i="23"/>
  <c r="C5" i="23"/>
  <c r="C4" i="23"/>
  <c r="C3" i="23"/>
  <c r="C2" i="23"/>
  <c r="AA27" i="23"/>
  <c r="AB27" i="23" s="1"/>
  <c r="AE27" i="23" s="1"/>
  <c r="Z27" i="23"/>
  <c r="T27" i="23"/>
  <c r="S27" i="23"/>
  <c r="R27" i="23"/>
  <c r="Q27" i="23"/>
  <c r="P27" i="23"/>
  <c r="O27" i="23"/>
  <c r="N27" i="23"/>
  <c r="M27" i="23"/>
  <c r="L27" i="23"/>
  <c r="K27" i="23"/>
  <c r="J27" i="23"/>
  <c r="I27" i="23"/>
  <c r="H27" i="23"/>
  <c r="AA26" i="23"/>
  <c r="Z26" i="23"/>
  <c r="T26" i="23"/>
  <c r="S26" i="23"/>
  <c r="R26" i="23"/>
  <c r="Q26" i="23"/>
  <c r="P26" i="23"/>
  <c r="N26" i="23"/>
  <c r="L26" i="23"/>
  <c r="K26" i="23"/>
  <c r="J26" i="23"/>
  <c r="I26" i="23"/>
  <c r="H26" i="23"/>
  <c r="AA25" i="23"/>
  <c r="Z25" i="23"/>
  <c r="T25" i="23"/>
  <c r="R25" i="23"/>
  <c r="Q25" i="23"/>
  <c r="P25" i="23"/>
  <c r="O25" i="23"/>
  <c r="N25" i="23"/>
  <c r="M25" i="23"/>
  <c r="L25" i="23"/>
  <c r="K25" i="23"/>
  <c r="J25" i="23"/>
  <c r="H25" i="23"/>
  <c r="AA24" i="23"/>
  <c r="Z24" i="23"/>
  <c r="T24" i="23"/>
  <c r="R24" i="23"/>
  <c r="Q24" i="23"/>
  <c r="P24" i="23"/>
  <c r="O24" i="23"/>
  <c r="N24" i="23"/>
  <c r="M24" i="23"/>
  <c r="L24" i="23"/>
  <c r="K24" i="23"/>
  <c r="J24" i="23"/>
  <c r="I24" i="23"/>
  <c r="H24" i="23"/>
  <c r="AA23" i="23"/>
  <c r="Z23" i="23"/>
  <c r="X23" i="23"/>
  <c r="S23" i="23"/>
  <c r="R23" i="23"/>
  <c r="Q23" i="23"/>
  <c r="P23" i="23"/>
  <c r="O23" i="23"/>
  <c r="M23" i="23"/>
  <c r="L23" i="23"/>
  <c r="K23" i="23"/>
  <c r="J23" i="23"/>
  <c r="I23" i="23"/>
  <c r="H23" i="23"/>
  <c r="AA22" i="23"/>
  <c r="Z22" i="23"/>
  <c r="T22" i="23"/>
  <c r="S22" i="23"/>
  <c r="R22" i="23"/>
  <c r="P22" i="23"/>
  <c r="O22" i="23"/>
  <c r="M22" i="23"/>
  <c r="L22" i="23"/>
  <c r="K22" i="23"/>
  <c r="J22" i="23"/>
  <c r="I22" i="23"/>
  <c r="H22" i="23"/>
  <c r="AA21" i="23"/>
  <c r="Z21" i="23"/>
  <c r="T21" i="23"/>
  <c r="R21" i="23"/>
  <c r="Q21" i="23"/>
  <c r="P21" i="23"/>
  <c r="O21" i="23"/>
  <c r="M21" i="23"/>
  <c r="L21" i="23"/>
  <c r="K21" i="23"/>
  <c r="J21" i="23"/>
  <c r="I21" i="23"/>
  <c r="H21" i="23"/>
  <c r="AA20" i="23"/>
  <c r="AB20" i="23" s="1"/>
  <c r="Z20" i="23"/>
  <c r="T20" i="23"/>
  <c r="S20" i="23"/>
  <c r="R20" i="23"/>
  <c r="Q20" i="23"/>
  <c r="P20" i="23"/>
  <c r="O20" i="23"/>
  <c r="N20" i="23"/>
  <c r="M20" i="23"/>
  <c r="K20" i="23"/>
  <c r="J20" i="23"/>
  <c r="I20" i="23"/>
  <c r="H20" i="23"/>
  <c r="AA19" i="23"/>
  <c r="Z19" i="23"/>
  <c r="T19" i="23"/>
  <c r="S19" i="23"/>
  <c r="R19" i="23"/>
  <c r="Q19" i="23"/>
  <c r="P19" i="23"/>
  <c r="O19" i="23"/>
  <c r="N19" i="23"/>
  <c r="L19" i="23"/>
  <c r="J19" i="23"/>
  <c r="I19" i="23"/>
  <c r="H19" i="23"/>
  <c r="AA18" i="23"/>
  <c r="Z18" i="23"/>
  <c r="T18" i="23"/>
  <c r="S18" i="23"/>
  <c r="R18" i="23"/>
  <c r="P18" i="23"/>
  <c r="O18" i="23"/>
  <c r="N18" i="23"/>
  <c r="M18" i="23"/>
  <c r="K18" i="23"/>
  <c r="J18" i="23"/>
  <c r="I18" i="23"/>
  <c r="H18" i="23"/>
  <c r="AA17" i="23"/>
  <c r="AB17" i="23" s="1"/>
  <c r="U17" i="23" s="1"/>
  <c r="Z17" i="23"/>
  <c r="T17" i="23"/>
  <c r="S17" i="23"/>
  <c r="R17" i="23"/>
  <c r="Q17" i="23"/>
  <c r="P17" i="23"/>
  <c r="O17" i="23"/>
  <c r="N17" i="23"/>
  <c r="M17" i="23"/>
  <c r="L17" i="23"/>
  <c r="K17" i="23"/>
  <c r="J17" i="23"/>
  <c r="I17" i="23"/>
  <c r="H17" i="23"/>
  <c r="AA16" i="23"/>
  <c r="AB16" i="23" s="1"/>
  <c r="U16" i="23" s="1"/>
  <c r="Z16" i="23"/>
  <c r="T16" i="23"/>
  <c r="S16" i="23"/>
  <c r="R16" i="23"/>
  <c r="Q16" i="23"/>
  <c r="P16" i="23"/>
  <c r="O16" i="23"/>
  <c r="N16" i="23"/>
  <c r="M16" i="23"/>
  <c r="L16" i="23"/>
  <c r="K16" i="23"/>
  <c r="J16" i="23"/>
  <c r="I16" i="23"/>
  <c r="H16" i="23"/>
  <c r="AA15" i="23"/>
  <c r="Z15" i="23"/>
  <c r="T15" i="23"/>
  <c r="S15" i="23"/>
  <c r="R15" i="23"/>
  <c r="Q15" i="23"/>
  <c r="P15" i="23"/>
  <c r="O15" i="23"/>
  <c r="N15" i="23"/>
  <c r="M15" i="23"/>
  <c r="L15" i="23"/>
  <c r="K15" i="23"/>
  <c r="I15" i="23"/>
  <c r="H15" i="23"/>
  <c r="AA14" i="23"/>
  <c r="Z14" i="23"/>
  <c r="T14" i="23"/>
  <c r="S14" i="23"/>
  <c r="R14" i="23"/>
  <c r="P14" i="23"/>
  <c r="O14" i="23"/>
  <c r="M14" i="23"/>
  <c r="L14" i="23"/>
  <c r="K14" i="23"/>
  <c r="J14" i="23"/>
  <c r="I14" i="23"/>
  <c r="H14" i="23"/>
  <c r="AA13" i="23"/>
  <c r="Z13" i="23"/>
  <c r="X13" i="23"/>
  <c r="T13" i="23"/>
  <c r="R13" i="23"/>
  <c r="Q13" i="23"/>
  <c r="P13" i="23"/>
  <c r="O13" i="23"/>
  <c r="N13" i="23"/>
  <c r="M13" i="23"/>
  <c r="L13" i="23"/>
  <c r="K13" i="23"/>
  <c r="J13" i="23"/>
  <c r="I13" i="23"/>
  <c r="H13" i="23"/>
  <c r="AA12" i="23"/>
  <c r="AB12" i="23" s="1"/>
  <c r="U12" i="23" s="1"/>
  <c r="Z12" i="23"/>
  <c r="T12" i="23"/>
  <c r="S12" i="23"/>
  <c r="R12" i="23"/>
  <c r="Q12" i="23"/>
  <c r="P12" i="23"/>
  <c r="O12" i="23"/>
  <c r="N12" i="23"/>
  <c r="M12" i="23"/>
  <c r="L12" i="23"/>
  <c r="K12" i="23"/>
  <c r="J12" i="23"/>
  <c r="I12" i="23"/>
  <c r="H12" i="23"/>
  <c r="AA11" i="23"/>
  <c r="AB11" i="23" s="1"/>
  <c r="U11" i="23" s="1"/>
  <c r="Z11" i="23"/>
  <c r="T11" i="23"/>
  <c r="S11" i="23"/>
  <c r="R11" i="23"/>
  <c r="Q11" i="23"/>
  <c r="P11" i="23"/>
  <c r="O11" i="23"/>
  <c r="N11" i="23"/>
  <c r="M11" i="23"/>
  <c r="L11" i="23"/>
  <c r="K11" i="23"/>
  <c r="J11" i="23"/>
  <c r="I11" i="23"/>
  <c r="H11" i="23"/>
  <c r="AA10" i="23"/>
  <c r="Z10" i="23"/>
  <c r="T10" i="23"/>
  <c r="S10" i="23"/>
  <c r="R10" i="23"/>
  <c r="Q10" i="23"/>
  <c r="P10" i="23"/>
  <c r="O10" i="23"/>
  <c r="N10" i="23"/>
  <c r="M10" i="23"/>
  <c r="L10" i="23"/>
  <c r="J10" i="23"/>
  <c r="I10" i="23"/>
  <c r="H10" i="23"/>
  <c r="AA9" i="23"/>
  <c r="AB9" i="23" s="1"/>
  <c r="Z9" i="23"/>
  <c r="T9" i="23"/>
  <c r="S9" i="23"/>
  <c r="R9" i="23"/>
  <c r="Q9" i="23"/>
  <c r="P9" i="23"/>
  <c r="O9" i="23"/>
  <c r="N9" i="23"/>
  <c r="M9" i="23"/>
  <c r="K9" i="23"/>
  <c r="J9" i="23"/>
  <c r="I9" i="23"/>
  <c r="H9" i="23"/>
  <c r="AA8" i="23"/>
  <c r="Z8" i="23"/>
  <c r="X8" i="23"/>
  <c r="T8" i="23"/>
  <c r="S8" i="23"/>
  <c r="R8" i="23"/>
  <c r="Q8" i="23"/>
  <c r="P8" i="23"/>
  <c r="O8" i="23"/>
  <c r="M8" i="23"/>
  <c r="L8" i="23"/>
  <c r="J8" i="23"/>
  <c r="I8" i="23"/>
  <c r="H8" i="23"/>
  <c r="AA7" i="23"/>
  <c r="AB7" i="23" s="1"/>
  <c r="U7" i="23" s="1"/>
  <c r="Z7" i="23"/>
  <c r="T7" i="23"/>
  <c r="S7" i="23"/>
  <c r="R7" i="23"/>
  <c r="Q7" i="23"/>
  <c r="P7" i="23"/>
  <c r="O7" i="23"/>
  <c r="N7" i="23"/>
  <c r="M7" i="23"/>
  <c r="K7" i="23"/>
  <c r="J7" i="23"/>
  <c r="I7" i="23"/>
  <c r="H7"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J5" i="23"/>
  <c r="I5" i="23"/>
  <c r="H5" i="23"/>
  <c r="AA4" i="23"/>
  <c r="AB4" i="23" s="1"/>
  <c r="U4" i="23" s="1"/>
  <c r="Z4" i="23"/>
  <c r="T4" i="23"/>
  <c r="S4" i="23"/>
  <c r="R4" i="23"/>
  <c r="Q4" i="23"/>
  <c r="P4" i="23"/>
  <c r="O4" i="23"/>
  <c r="N4" i="23"/>
  <c r="M4" i="23"/>
  <c r="L4" i="23"/>
  <c r="K4" i="23"/>
  <c r="J4" i="23"/>
  <c r="I4" i="23"/>
  <c r="H4" i="23"/>
  <c r="AA3" i="23"/>
  <c r="AB3" i="23" s="1"/>
  <c r="Z3" i="23"/>
  <c r="T3" i="23"/>
  <c r="S3" i="23"/>
  <c r="R3" i="23"/>
  <c r="Q3" i="23"/>
  <c r="P3" i="23"/>
  <c r="O3" i="23"/>
  <c r="N3" i="23"/>
  <c r="M3" i="23"/>
  <c r="L3" i="23"/>
  <c r="K3" i="23"/>
  <c r="J3" i="23"/>
  <c r="H3" i="23"/>
  <c r="AA2" i="23"/>
  <c r="AB2" i="23" s="1"/>
  <c r="U2" i="23" s="1"/>
  <c r="Z2" i="23"/>
  <c r="AC2" i="23" s="1"/>
  <c r="T2" i="23"/>
  <c r="S2" i="23"/>
  <c r="R2" i="23"/>
  <c r="Q2" i="23"/>
  <c r="P2" i="23"/>
  <c r="O2" i="23"/>
  <c r="N2" i="23"/>
  <c r="M2" i="23"/>
  <c r="L2" i="23"/>
  <c r="K2" i="23"/>
  <c r="I2" i="23"/>
  <c r="H2" i="23"/>
  <c r="J28" i="5" l="1"/>
  <c r="K28" i="5"/>
  <c r="J20" i="5"/>
  <c r="K20" i="5"/>
  <c r="J26" i="5"/>
  <c r="K26" i="5"/>
  <c r="P26" i="5"/>
  <c r="I26" i="5"/>
  <c r="P28" i="5"/>
  <c r="I28" i="5"/>
  <c r="P20" i="5"/>
  <c r="I20" i="5"/>
  <c r="AD27" i="23"/>
  <c r="AD6" i="23"/>
  <c r="AB10" i="23"/>
  <c r="U10" i="23" s="1"/>
  <c r="K10" i="23" s="1"/>
  <c r="AC3" i="23"/>
  <c r="M20" i="5"/>
  <c r="F20" i="5"/>
  <c r="N20" i="5"/>
  <c r="M28" i="5"/>
  <c r="O20" i="5"/>
  <c r="M26" i="5"/>
  <c r="F28" i="5"/>
  <c r="N28" i="5"/>
  <c r="O28" i="5"/>
  <c r="N26" i="5"/>
  <c r="O26" i="5"/>
  <c r="H28" i="23"/>
  <c r="AC19" i="23"/>
  <c r="AC6" i="23"/>
  <c r="AB14" i="23"/>
  <c r="U14" i="23" s="1"/>
  <c r="AB15" i="23"/>
  <c r="U15" i="23" s="1"/>
  <c r="AB21" i="23"/>
  <c r="U21" i="23" s="1"/>
  <c r="AB5" i="23"/>
  <c r="U5" i="23" s="1"/>
  <c r="AD12" i="23"/>
  <c r="AB13" i="23"/>
  <c r="U13" i="23" s="1"/>
  <c r="AB24" i="23"/>
  <c r="U24" i="23" s="1"/>
  <c r="AB26" i="23"/>
  <c r="U26" i="23" s="1"/>
  <c r="AB19" i="23"/>
  <c r="AB23" i="23"/>
  <c r="U23" i="23" s="1"/>
  <c r="AC12" i="23"/>
  <c r="R28" i="23"/>
  <c r="AC25" i="23"/>
  <c r="AC4" i="23"/>
  <c r="AD11" i="23"/>
  <c r="AC13" i="23"/>
  <c r="AC27" i="23"/>
  <c r="AD4" i="23"/>
  <c r="AC20" i="23"/>
  <c r="N21" i="23"/>
  <c r="AE11" i="23"/>
  <c r="Q14" i="23"/>
  <c r="U20" i="23"/>
  <c r="AD20" i="23"/>
  <c r="AD3" i="23"/>
  <c r="U3" i="23"/>
  <c r="J2" i="23"/>
  <c r="AE4" i="23"/>
  <c r="AE6" i="23"/>
  <c r="L7" i="23"/>
  <c r="U9" i="23"/>
  <c r="AE12" i="23"/>
  <c r="AB8" i="23"/>
  <c r="AC9" i="23"/>
  <c r="AD9" i="23" s="1"/>
  <c r="AC11" i="23"/>
  <c r="AC23" i="23"/>
  <c r="AD2" i="23"/>
  <c r="AE2" i="23" s="1"/>
  <c r="AC7" i="23"/>
  <c r="AC14" i="23"/>
  <c r="AC15" i="23"/>
  <c r="AC16" i="23"/>
  <c r="AC17" i="23"/>
  <c r="AC21" i="23"/>
  <c r="AC24" i="23"/>
  <c r="AC10" i="23"/>
  <c r="AC26" i="23"/>
  <c r="AC5" i="23"/>
  <c r="AD5" i="23" s="1"/>
  <c r="AD7" i="23"/>
  <c r="AE7" i="23" s="1"/>
  <c r="AD16" i="23"/>
  <c r="AE16" i="23" s="1"/>
  <c r="AD17" i="23"/>
  <c r="AE17" i="23" s="1"/>
  <c r="AB18" i="23"/>
  <c r="AB22" i="23"/>
  <c r="AB25" i="23"/>
  <c r="AC8" i="23"/>
  <c r="AC18" i="23"/>
  <c r="AC22" i="23"/>
  <c r="AD10" i="23" l="1"/>
  <c r="V10" i="23" s="1"/>
  <c r="AD19" i="23"/>
  <c r="Y10" i="23"/>
  <c r="AD21" i="23"/>
  <c r="V21" i="23" s="1"/>
  <c r="AD24" i="23"/>
  <c r="V24" i="23" s="1"/>
  <c r="M26" i="23"/>
  <c r="Y26" i="23"/>
  <c r="T23" i="23"/>
  <c r="T28" i="23" s="1"/>
  <c r="S24" i="23"/>
  <c r="Y24" i="23"/>
  <c r="L5" i="23"/>
  <c r="Y5" i="23"/>
  <c r="AD23" i="23"/>
  <c r="V23" i="23" s="1"/>
  <c r="AE23" i="23" s="1"/>
  <c r="U19" i="23"/>
  <c r="V19" i="23" s="1"/>
  <c r="AD26" i="23"/>
  <c r="V26" i="23" s="1"/>
  <c r="AD13" i="23"/>
  <c r="V13" i="23" s="1"/>
  <c r="J15" i="23"/>
  <c r="J28" i="23" s="1"/>
  <c r="Y15" i="23"/>
  <c r="N14" i="23"/>
  <c r="Y14" i="23"/>
  <c r="AD15" i="23"/>
  <c r="V15" i="23" s="1"/>
  <c r="S13" i="23"/>
  <c r="Y13" i="23"/>
  <c r="S21" i="23"/>
  <c r="Y21" i="23"/>
  <c r="AD14" i="23"/>
  <c r="V14" i="23" s="1"/>
  <c r="V5" i="23"/>
  <c r="U25" i="23"/>
  <c r="AD25" i="23"/>
  <c r="P28" i="23"/>
  <c r="U22" i="23"/>
  <c r="AD22" i="23"/>
  <c r="U8" i="23"/>
  <c r="AD8" i="23"/>
  <c r="L9" i="23"/>
  <c r="AE9" i="23"/>
  <c r="M19" i="23"/>
  <c r="M28" i="23" s="1"/>
  <c r="L20" i="23"/>
  <c r="K5" i="23"/>
  <c r="U18" i="23"/>
  <c r="AD18" i="23"/>
  <c r="N23" i="23"/>
  <c r="O26" i="23"/>
  <c r="O28" i="23" s="1"/>
  <c r="AE3" i="23"/>
  <c r="I3" i="23"/>
  <c r="AE20" i="23"/>
  <c r="AE5" i="23" l="1"/>
  <c r="AE10" i="23"/>
  <c r="AE21" i="23"/>
  <c r="AE24" i="23"/>
  <c r="AE26" i="23"/>
  <c r="AE13" i="23"/>
  <c r="AE15" i="23"/>
  <c r="K19" i="23"/>
  <c r="Y19" i="23"/>
  <c r="AE19" i="23" s="1"/>
  <c r="H26" i="5" s="1"/>
  <c r="AE14" i="23"/>
  <c r="N8" i="23"/>
  <c r="Y8" i="23"/>
  <c r="S25" i="23"/>
  <c r="S28" i="23" s="1"/>
  <c r="Y25" i="23"/>
  <c r="Q18" i="23"/>
  <c r="Y18" i="23"/>
  <c r="N22" i="23"/>
  <c r="Y22" i="23"/>
  <c r="U28" i="23"/>
  <c r="L18" i="23"/>
  <c r="L28" i="23" s="1"/>
  <c r="V8" i="23"/>
  <c r="V22" i="23"/>
  <c r="V25" i="23"/>
  <c r="V18" i="23"/>
  <c r="K8" i="23"/>
  <c r="K28" i="23" s="1"/>
  <c r="Q22" i="23"/>
  <c r="I25" i="23"/>
  <c r="I28" i="23" s="1"/>
  <c r="N28" i="23" l="1"/>
  <c r="Q28" i="23"/>
  <c r="AE8" i="23"/>
  <c r="AE18" i="23"/>
  <c r="AE25" i="23"/>
  <c r="H28" i="5" s="1"/>
  <c r="AE22" i="23"/>
  <c r="H20" i="5" s="1"/>
  <c r="Q16" i="5"/>
  <c r="L16" i="5" s="1"/>
  <c r="Q5" i="5"/>
  <c r="L5" i="5" s="1"/>
  <c r="Q11" i="5"/>
  <c r="L11" i="5" s="1"/>
  <c r="Q30" i="5"/>
  <c r="L30" i="5" s="1"/>
  <c r="C23" i="22"/>
  <c r="C22" i="22"/>
  <c r="C21" i="22"/>
  <c r="C20" i="22"/>
  <c r="C19" i="22"/>
  <c r="C18" i="22"/>
  <c r="C17" i="22"/>
  <c r="C16" i="22"/>
  <c r="C15" i="22"/>
  <c r="C14" i="22"/>
  <c r="C13" i="22"/>
  <c r="C12" i="22"/>
  <c r="C11" i="22"/>
  <c r="C10" i="22"/>
  <c r="C9" i="22"/>
  <c r="G20" i="5" s="1"/>
  <c r="C8" i="22"/>
  <c r="C7" i="22"/>
  <c r="C6" i="22"/>
  <c r="C5" i="22"/>
  <c r="C4" i="22"/>
  <c r="C3" i="22"/>
  <c r="C2" i="22"/>
  <c r="AA24" i="22"/>
  <c r="AB24" i="22" s="1"/>
  <c r="U24" i="22" s="1"/>
  <c r="Z24" i="22"/>
  <c r="T24" i="22"/>
  <c r="S24" i="22"/>
  <c r="R24" i="22"/>
  <c r="Q24" i="22"/>
  <c r="P24" i="22"/>
  <c r="O24" i="22"/>
  <c r="N24" i="22"/>
  <c r="M24" i="22"/>
  <c r="L24" i="22"/>
  <c r="K24" i="22"/>
  <c r="J24" i="22"/>
  <c r="I24" i="22"/>
  <c r="H24" i="22"/>
  <c r="AA23" i="22"/>
  <c r="Z23" i="22"/>
  <c r="W23" i="22"/>
  <c r="X23" i="22" s="1"/>
  <c r="S23" i="22"/>
  <c r="R23" i="22"/>
  <c r="Q23" i="22"/>
  <c r="P23" i="22"/>
  <c r="O23" i="22"/>
  <c r="N23" i="22"/>
  <c r="M23" i="22"/>
  <c r="L23" i="22"/>
  <c r="K23" i="22"/>
  <c r="J23" i="22"/>
  <c r="I23" i="22"/>
  <c r="H23" i="22"/>
  <c r="AA22" i="22"/>
  <c r="Z22" i="22"/>
  <c r="W22" i="22"/>
  <c r="X22" i="22" s="1"/>
  <c r="S22" i="22"/>
  <c r="R22" i="22"/>
  <c r="Q22" i="22"/>
  <c r="P22" i="22"/>
  <c r="O22" i="22"/>
  <c r="N22" i="22"/>
  <c r="M22" i="22"/>
  <c r="L22" i="22"/>
  <c r="K22" i="22"/>
  <c r="J22" i="22"/>
  <c r="I22" i="22"/>
  <c r="H22" i="22"/>
  <c r="AA21" i="22"/>
  <c r="Z21" i="22"/>
  <c r="W21" i="22"/>
  <c r="X21" i="22" s="1"/>
  <c r="S21" i="22"/>
  <c r="R21" i="22"/>
  <c r="Q21" i="22"/>
  <c r="O21" i="22"/>
  <c r="N21" i="22"/>
  <c r="L21" i="22"/>
  <c r="K21" i="22"/>
  <c r="J21" i="22"/>
  <c r="I21" i="22"/>
  <c r="H21" i="22"/>
  <c r="AA20" i="22"/>
  <c r="AD20" i="22" s="1"/>
  <c r="Z20" i="22"/>
  <c r="W20" i="22"/>
  <c r="X20" i="22" s="1"/>
  <c r="T20" i="22"/>
  <c r="S20" i="22"/>
  <c r="R20" i="22"/>
  <c r="Q20" i="22"/>
  <c r="P20" i="22"/>
  <c r="O20" i="22"/>
  <c r="N20" i="22"/>
  <c r="M20" i="22"/>
  <c r="L20" i="22"/>
  <c r="K20" i="22"/>
  <c r="J20" i="22"/>
  <c r="I20" i="22"/>
  <c r="H20" i="22"/>
  <c r="AA19" i="22"/>
  <c r="Z19" i="22"/>
  <c r="W19" i="22"/>
  <c r="X19" i="22" s="1"/>
  <c r="T19" i="22"/>
  <c r="S19" i="22"/>
  <c r="R19" i="22"/>
  <c r="Q19" i="22"/>
  <c r="P19" i="22"/>
  <c r="O19" i="22"/>
  <c r="N19" i="22"/>
  <c r="L19" i="22"/>
  <c r="K19" i="22"/>
  <c r="J19" i="22"/>
  <c r="I19" i="22"/>
  <c r="H19" i="22"/>
  <c r="AA18" i="22"/>
  <c r="Z18" i="22"/>
  <c r="W18" i="22"/>
  <c r="X18" i="22" s="1"/>
  <c r="T18" i="22"/>
  <c r="R18" i="22"/>
  <c r="Q18" i="22"/>
  <c r="P18" i="22"/>
  <c r="O18" i="22"/>
  <c r="N18" i="22"/>
  <c r="L18" i="22"/>
  <c r="K18" i="22"/>
  <c r="J18" i="22"/>
  <c r="I18" i="22"/>
  <c r="H18" i="22"/>
  <c r="AA17" i="22"/>
  <c r="Z17" i="22"/>
  <c r="W17" i="22"/>
  <c r="X17" i="22" s="1"/>
  <c r="T17" i="22"/>
  <c r="R17" i="22"/>
  <c r="Q17" i="22"/>
  <c r="P17" i="22"/>
  <c r="O17" i="22"/>
  <c r="N17" i="22"/>
  <c r="M17" i="22"/>
  <c r="L17" i="22"/>
  <c r="K17" i="22"/>
  <c r="J17" i="22"/>
  <c r="I17" i="22"/>
  <c r="H17" i="22"/>
  <c r="AA16" i="22"/>
  <c r="Z16" i="22"/>
  <c r="W16" i="22"/>
  <c r="X16" i="22" s="1"/>
  <c r="T16" i="22"/>
  <c r="R16" i="22"/>
  <c r="Q16" i="22"/>
  <c r="P16" i="22"/>
  <c r="O16" i="22"/>
  <c r="N16" i="22"/>
  <c r="M16" i="22"/>
  <c r="L16" i="22"/>
  <c r="K16" i="22"/>
  <c r="J16" i="22"/>
  <c r="I16" i="22"/>
  <c r="H16" i="22"/>
  <c r="AA15" i="22"/>
  <c r="Z15" i="22"/>
  <c r="W15" i="22"/>
  <c r="X15" i="22" s="1"/>
  <c r="T15" i="22"/>
  <c r="S15" i="22"/>
  <c r="R15" i="22"/>
  <c r="Q15" i="22"/>
  <c r="P15" i="22"/>
  <c r="O15" i="22"/>
  <c r="N15" i="22"/>
  <c r="L15" i="22"/>
  <c r="K15" i="22"/>
  <c r="J15" i="22"/>
  <c r="I15" i="22"/>
  <c r="H15" i="22"/>
  <c r="AA14" i="22"/>
  <c r="Z14" i="22"/>
  <c r="W14" i="22"/>
  <c r="X14" i="22" s="1"/>
  <c r="T14" i="22"/>
  <c r="S14" i="22"/>
  <c r="R14" i="22"/>
  <c r="Q14" i="22"/>
  <c r="P14" i="22"/>
  <c r="O14" i="22"/>
  <c r="M14" i="22"/>
  <c r="L14" i="22"/>
  <c r="K14" i="22"/>
  <c r="J14" i="22"/>
  <c r="I14" i="22"/>
  <c r="H14" i="22"/>
  <c r="AA13" i="22"/>
  <c r="Z13" i="22"/>
  <c r="W13" i="22"/>
  <c r="X13" i="22" s="1"/>
  <c r="T13" i="22"/>
  <c r="S13" i="22"/>
  <c r="R13" i="22"/>
  <c r="Q13" i="22"/>
  <c r="P13" i="22"/>
  <c r="O13" i="22"/>
  <c r="M13" i="22"/>
  <c r="L13" i="22"/>
  <c r="K13" i="22"/>
  <c r="J13" i="22"/>
  <c r="I13" i="22"/>
  <c r="H13" i="22"/>
  <c r="AA12" i="22"/>
  <c r="Z12" i="22"/>
  <c r="W12" i="22"/>
  <c r="X12" i="22" s="1"/>
  <c r="T12" i="22"/>
  <c r="S12" i="22"/>
  <c r="R12" i="22"/>
  <c r="Q12" i="22"/>
  <c r="P12" i="22"/>
  <c r="O12" i="22"/>
  <c r="N12" i="22"/>
  <c r="M12" i="22"/>
  <c r="K12" i="22"/>
  <c r="J12" i="22"/>
  <c r="I12" i="22"/>
  <c r="H12" i="22"/>
  <c r="AA11" i="22"/>
  <c r="Z11" i="22"/>
  <c r="W11" i="22"/>
  <c r="X11" i="22" s="1"/>
  <c r="T11" i="22"/>
  <c r="S11" i="22"/>
  <c r="R11" i="22"/>
  <c r="P11" i="22"/>
  <c r="O11" i="22"/>
  <c r="N11" i="22"/>
  <c r="M11" i="22"/>
  <c r="K11" i="22"/>
  <c r="J11" i="22"/>
  <c r="I11" i="22"/>
  <c r="H11" i="22"/>
  <c r="AA10" i="22"/>
  <c r="Z10" i="22"/>
  <c r="W10" i="22"/>
  <c r="X10" i="22" s="1"/>
  <c r="T10" i="22"/>
  <c r="S10" i="22"/>
  <c r="R10" i="22"/>
  <c r="P10" i="22"/>
  <c r="O10" i="22"/>
  <c r="N10" i="22"/>
  <c r="M10" i="22"/>
  <c r="J10" i="22"/>
  <c r="I10" i="22"/>
  <c r="H10" i="22"/>
  <c r="AA9" i="22"/>
  <c r="Z9" i="22"/>
  <c r="W9" i="22"/>
  <c r="X9" i="22" s="1"/>
  <c r="T9" i="22"/>
  <c r="R9" i="22"/>
  <c r="Q9" i="22"/>
  <c r="P9" i="22"/>
  <c r="O9" i="22"/>
  <c r="N9" i="22"/>
  <c r="L9" i="22"/>
  <c r="J9" i="22"/>
  <c r="I9" i="22"/>
  <c r="H9" i="22"/>
  <c r="AA8" i="22"/>
  <c r="Z8" i="22"/>
  <c r="W8" i="22"/>
  <c r="X8" i="22" s="1"/>
  <c r="T8" i="22"/>
  <c r="R8" i="22"/>
  <c r="Q8" i="22"/>
  <c r="P8" i="22"/>
  <c r="O8" i="22"/>
  <c r="N8" i="22"/>
  <c r="L8" i="22"/>
  <c r="K8" i="22"/>
  <c r="J8" i="22"/>
  <c r="I8" i="22"/>
  <c r="H8" i="22"/>
  <c r="AA7" i="22"/>
  <c r="Z7" i="22"/>
  <c r="W7" i="22"/>
  <c r="X7" i="22" s="1"/>
  <c r="T7" i="22"/>
  <c r="R7" i="22"/>
  <c r="P7" i="22"/>
  <c r="O7" i="22"/>
  <c r="M7" i="22"/>
  <c r="L7" i="22"/>
  <c r="K7" i="22"/>
  <c r="J7" i="22"/>
  <c r="I7" i="22"/>
  <c r="H7" i="22"/>
  <c r="AA6" i="22"/>
  <c r="Z6" i="22"/>
  <c r="W6" i="22"/>
  <c r="X6" i="22" s="1"/>
  <c r="T6" i="22"/>
  <c r="S6" i="22"/>
  <c r="R6" i="22"/>
  <c r="Q6" i="22"/>
  <c r="P6" i="22"/>
  <c r="O6" i="22"/>
  <c r="M6" i="22"/>
  <c r="K6" i="22"/>
  <c r="J6" i="22"/>
  <c r="I6" i="22"/>
  <c r="H6" i="22"/>
  <c r="AA5" i="22"/>
  <c r="Z5" i="22"/>
  <c r="W5" i="22"/>
  <c r="X5" i="22" s="1"/>
  <c r="T5" i="22"/>
  <c r="S5" i="22"/>
  <c r="R5" i="22"/>
  <c r="Q5" i="22"/>
  <c r="P5" i="22"/>
  <c r="O5" i="22"/>
  <c r="M5" i="22"/>
  <c r="K5" i="22"/>
  <c r="J5" i="22"/>
  <c r="I5" i="22"/>
  <c r="H5" i="22"/>
  <c r="AA4" i="22"/>
  <c r="Z4" i="22"/>
  <c r="W4" i="22"/>
  <c r="X4" i="22" s="1"/>
  <c r="T4" i="22"/>
  <c r="S4" i="22"/>
  <c r="R4" i="22"/>
  <c r="Q4" i="22"/>
  <c r="P4" i="22"/>
  <c r="O4" i="22"/>
  <c r="N4" i="22"/>
  <c r="M4" i="22"/>
  <c r="L4" i="22"/>
  <c r="K4" i="22"/>
  <c r="J4" i="22"/>
  <c r="I4" i="22"/>
  <c r="H4" i="22"/>
  <c r="AA3" i="22"/>
  <c r="Z3" i="22"/>
  <c r="W3" i="22"/>
  <c r="X3" i="22" s="1"/>
  <c r="T3" i="22"/>
  <c r="S3" i="22"/>
  <c r="R3" i="22"/>
  <c r="Q3" i="22"/>
  <c r="P3" i="22"/>
  <c r="O3" i="22"/>
  <c r="N3" i="22"/>
  <c r="M3" i="22"/>
  <c r="L3" i="22"/>
  <c r="J3" i="22"/>
  <c r="I3" i="22"/>
  <c r="H3" i="22"/>
  <c r="AA2" i="22"/>
  <c r="AB2" i="22" s="1"/>
  <c r="U2" i="22" s="1"/>
  <c r="K2" i="22" s="1"/>
  <c r="Z2" i="22"/>
  <c r="AC2" i="22" s="1"/>
  <c r="W2" i="22"/>
  <c r="X2" i="22" s="1"/>
  <c r="T2" i="22"/>
  <c r="S2" i="22"/>
  <c r="R2" i="22"/>
  <c r="Q2" i="22"/>
  <c r="P2" i="22"/>
  <c r="O2" i="22"/>
  <c r="N2" i="22"/>
  <c r="M2" i="22"/>
  <c r="L2" i="22"/>
  <c r="J2" i="22"/>
  <c r="I2" i="22"/>
  <c r="J11" i="5" l="1"/>
  <c r="K11" i="5"/>
  <c r="J5" i="5"/>
  <c r="K5" i="5"/>
  <c r="J16" i="5"/>
  <c r="K16" i="5"/>
  <c r="J30" i="5"/>
  <c r="K30" i="5"/>
  <c r="E20" i="5"/>
  <c r="H5" i="5"/>
  <c r="I5" i="5"/>
  <c r="H16" i="5"/>
  <c r="I16" i="5"/>
  <c r="H11" i="5"/>
  <c r="I11" i="5"/>
  <c r="H30" i="5"/>
  <c r="I30" i="5"/>
  <c r="P30" i="5"/>
  <c r="O5" i="5"/>
  <c r="P11" i="5"/>
  <c r="P16" i="5"/>
  <c r="F16" i="5"/>
  <c r="N16" i="5"/>
  <c r="M16" i="5"/>
  <c r="O16" i="5"/>
  <c r="M5" i="5"/>
  <c r="P5" i="5"/>
  <c r="N5" i="5"/>
  <c r="M11" i="5"/>
  <c r="F11" i="5"/>
  <c r="N11" i="5"/>
  <c r="O11" i="5"/>
  <c r="M30" i="5"/>
  <c r="F30" i="5"/>
  <c r="N30" i="5"/>
  <c r="O30" i="5"/>
  <c r="AD2" i="22"/>
  <c r="V2" i="22" s="1"/>
  <c r="AB15" i="22"/>
  <c r="U15" i="22" s="1"/>
  <c r="AB22" i="22"/>
  <c r="U22" i="22" s="1"/>
  <c r="T22" i="22" s="1"/>
  <c r="AB17" i="22"/>
  <c r="U17" i="22" s="1"/>
  <c r="AB8" i="22"/>
  <c r="AB16" i="22"/>
  <c r="U16" i="22" s="1"/>
  <c r="S16" i="22" s="1"/>
  <c r="I25" i="22"/>
  <c r="J25" i="22"/>
  <c r="R25" i="22"/>
  <c r="AB3" i="22"/>
  <c r="U3" i="22" s="1"/>
  <c r="Y3" i="22" s="1"/>
  <c r="AB7" i="22"/>
  <c r="U7" i="22" s="1"/>
  <c r="AC12" i="22"/>
  <c r="AC13" i="22"/>
  <c r="AC11" i="22"/>
  <c r="AC7" i="22"/>
  <c r="AC23" i="22"/>
  <c r="AC5" i="22"/>
  <c r="AC9" i="22"/>
  <c r="AC21" i="22"/>
  <c r="AC22" i="22"/>
  <c r="O25" i="22"/>
  <c r="AC4" i="22"/>
  <c r="AC19" i="22"/>
  <c r="AC20" i="22"/>
  <c r="AC15" i="22"/>
  <c r="AC24" i="22"/>
  <c r="AD15" i="22"/>
  <c r="Y24" i="22"/>
  <c r="AD4" i="22"/>
  <c r="AC8" i="22"/>
  <c r="AB9" i="22"/>
  <c r="AC16" i="22"/>
  <c r="AD24" i="22"/>
  <c r="V24" i="22" s="1"/>
  <c r="AB10" i="22"/>
  <c r="U10" i="22" s="1"/>
  <c r="AB18" i="22"/>
  <c r="U18" i="22" s="1"/>
  <c r="M18" i="22" s="1"/>
  <c r="AC3" i="22"/>
  <c r="AB4" i="22"/>
  <c r="U4" i="22" s="1"/>
  <c r="AC10" i="22"/>
  <c r="AB11" i="22"/>
  <c r="U11" i="22" s="1"/>
  <c r="L11" i="22" s="1"/>
  <c r="AC18" i="22"/>
  <c r="AB19" i="22"/>
  <c r="U19" i="22" s="1"/>
  <c r="M19" i="22" s="1"/>
  <c r="AC17" i="22"/>
  <c r="AB12" i="22"/>
  <c r="U12" i="22" s="1"/>
  <c r="AB20" i="22"/>
  <c r="U20" i="22" s="1"/>
  <c r="V20" i="22" s="1"/>
  <c r="AB21" i="22"/>
  <c r="U21" i="22" s="1"/>
  <c r="AB5" i="22"/>
  <c r="AB13" i="22"/>
  <c r="Y2" i="22"/>
  <c r="AB6" i="22"/>
  <c r="U6" i="22" s="1"/>
  <c r="N6" i="22" s="1"/>
  <c r="AB14" i="22"/>
  <c r="U14" i="22" s="1"/>
  <c r="AB23" i="22"/>
  <c r="U23" i="22" s="1"/>
  <c r="H2" i="22"/>
  <c r="H25" i="22" s="1"/>
  <c r="AC6" i="22"/>
  <c r="AC14" i="22"/>
  <c r="AD19" i="22" l="1"/>
  <c r="T21" i="22"/>
  <c r="P21" i="22"/>
  <c r="P25" i="22" s="1"/>
  <c r="AD17" i="22"/>
  <c r="V17" i="22" s="1"/>
  <c r="L10" i="22"/>
  <c r="K10" i="22"/>
  <c r="AE2" i="22"/>
  <c r="S7" i="22"/>
  <c r="N7" i="22"/>
  <c r="AD7" i="22"/>
  <c r="V7" i="22" s="1"/>
  <c r="AD16" i="22"/>
  <c r="V16" i="22" s="1"/>
  <c r="Y16" i="22"/>
  <c r="AD22" i="22"/>
  <c r="V22" i="22" s="1"/>
  <c r="Y22" i="22"/>
  <c r="AD3" i="22"/>
  <c r="V3" i="22" s="1"/>
  <c r="AE3" i="22" s="1"/>
  <c r="AE24" i="22"/>
  <c r="K3" i="22"/>
  <c r="AD10" i="22"/>
  <c r="V10" i="22" s="1"/>
  <c r="U8" i="22"/>
  <c r="AD8" i="22"/>
  <c r="V15" i="22"/>
  <c r="T23" i="22"/>
  <c r="Y23" i="22"/>
  <c r="M21" i="22"/>
  <c r="Y19" i="22"/>
  <c r="V19" i="22"/>
  <c r="Y7" i="22"/>
  <c r="Q7" i="22"/>
  <c r="AD18" i="22"/>
  <c r="V18" i="22" s="1"/>
  <c r="N14" i="22"/>
  <c r="Y14" i="22"/>
  <c r="L12" i="22"/>
  <c r="Y12" i="22"/>
  <c r="Y11" i="22"/>
  <c r="Q11" i="22"/>
  <c r="AD6" i="22"/>
  <c r="V6" i="22" s="1"/>
  <c r="AD21" i="22"/>
  <c r="V21" i="22" s="1"/>
  <c r="AE21" i="22" s="1"/>
  <c r="L6" i="22"/>
  <c r="Y6" i="22"/>
  <c r="AD9" i="22"/>
  <c r="U9" i="22"/>
  <c r="M15" i="22"/>
  <c r="Y15" i="22"/>
  <c r="AD23" i="22"/>
  <c r="V23" i="22" s="1"/>
  <c r="Y20" i="22"/>
  <c r="AE20" i="22" s="1"/>
  <c r="S17" i="22"/>
  <c r="Y17" i="22"/>
  <c r="Y4" i="22"/>
  <c r="AD12" i="22"/>
  <c r="V12" i="22" s="1"/>
  <c r="AD13" i="22"/>
  <c r="U13" i="22"/>
  <c r="V4" i="22"/>
  <c r="AD11" i="22"/>
  <c r="V11" i="22" s="1"/>
  <c r="AD5" i="22"/>
  <c r="U5" i="22"/>
  <c r="L5" i="22" s="1"/>
  <c r="Y18" i="22"/>
  <c r="S18" i="22"/>
  <c r="AD14" i="22"/>
  <c r="V14" i="22" s="1"/>
  <c r="Y10" i="22"/>
  <c r="Q10" i="22"/>
  <c r="T25" i="22" l="1"/>
  <c r="AE22" i="22"/>
  <c r="G16" i="5" s="1"/>
  <c r="E16" i="5" s="1"/>
  <c r="K9" i="22"/>
  <c r="K25" i="22" s="1"/>
  <c r="M9" i="22"/>
  <c r="S8" i="22"/>
  <c r="AE16" i="22"/>
  <c r="AE14" i="22"/>
  <c r="AE17" i="22"/>
  <c r="AE19" i="22"/>
  <c r="V8" i="22"/>
  <c r="M8" i="22"/>
  <c r="Y8" i="22"/>
  <c r="AE10" i="22"/>
  <c r="G26" i="5" s="1"/>
  <c r="AE15" i="22"/>
  <c r="V13" i="22"/>
  <c r="U25" i="22"/>
  <c r="AE18" i="22"/>
  <c r="V5" i="22"/>
  <c r="L25" i="22"/>
  <c r="AE4" i="22"/>
  <c r="AE11" i="22"/>
  <c r="G30" i="5" s="1"/>
  <c r="E30" i="5" s="1"/>
  <c r="AE23" i="22"/>
  <c r="G5" i="5" s="1"/>
  <c r="AE7" i="22"/>
  <c r="AE12" i="22"/>
  <c r="AE6" i="22"/>
  <c r="G12" i="5" s="1"/>
  <c r="V9" i="22"/>
  <c r="N13" i="22"/>
  <c r="Y13" i="22"/>
  <c r="S9" i="22"/>
  <c r="S25" i="22" s="1"/>
  <c r="Y9" i="22"/>
  <c r="Q25" i="22"/>
  <c r="N5" i="22"/>
  <c r="Y5" i="22"/>
  <c r="G11" i="5" l="1"/>
  <c r="E11" i="5" s="1"/>
  <c r="G28" i="5"/>
  <c r="E28" i="5" s="1"/>
  <c r="AE5" i="22"/>
  <c r="AE8" i="22"/>
  <c r="M25" i="22"/>
  <c r="AE13" i="22"/>
  <c r="N25" i="22"/>
  <c r="AE9" i="22"/>
  <c r="G9" i="5" s="1"/>
  <c r="E9" i="5" s="1"/>
  <c r="Q24" i="5"/>
  <c r="L24" i="5" s="1"/>
  <c r="Q27" i="5"/>
  <c r="L27" i="5" s="1"/>
  <c r="C24" i="21"/>
  <c r="C23" i="21"/>
  <c r="C22" i="21"/>
  <c r="C21" i="21"/>
  <c r="C20" i="21"/>
  <c r="C19" i="21"/>
  <c r="C18" i="21"/>
  <c r="C17" i="21"/>
  <c r="C16" i="21"/>
  <c r="C15" i="21"/>
  <c r="C14" i="21"/>
  <c r="C13" i="21"/>
  <c r="C12" i="21"/>
  <c r="C11" i="21"/>
  <c r="C10" i="21"/>
  <c r="C9" i="21"/>
  <c r="C8" i="21"/>
  <c r="C7" i="21"/>
  <c r="C6" i="21"/>
  <c r="C5" i="21"/>
  <c r="C4" i="21"/>
  <c r="C3" i="21"/>
  <c r="C2" i="21"/>
  <c r="W4" i="21"/>
  <c r="X4" i="21" s="1"/>
  <c r="W5" i="21"/>
  <c r="X5" i="21" s="1"/>
  <c r="W6" i="21"/>
  <c r="X6" i="21" s="1"/>
  <c r="W7" i="21"/>
  <c r="X7" i="21" s="1"/>
  <c r="W8" i="21"/>
  <c r="X8" i="21" s="1"/>
  <c r="W9" i="21"/>
  <c r="X9" i="21" s="1"/>
  <c r="W10" i="21"/>
  <c r="X10" i="21" s="1"/>
  <c r="W11" i="21"/>
  <c r="X11" i="21" s="1"/>
  <c r="W12" i="21"/>
  <c r="X12" i="21" s="1"/>
  <c r="W13" i="21"/>
  <c r="X13" i="21" s="1"/>
  <c r="W14" i="21"/>
  <c r="X14" i="21" s="1"/>
  <c r="W15" i="21"/>
  <c r="X15" i="21" s="1"/>
  <c r="W16" i="21"/>
  <c r="X16" i="21" s="1"/>
  <c r="W17" i="21"/>
  <c r="X17" i="21" s="1"/>
  <c r="W18" i="21"/>
  <c r="X18" i="21" s="1"/>
  <c r="W19" i="21"/>
  <c r="X19" i="21" s="1"/>
  <c r="W20" i="21"/>
  <c r="X20" i="21" s="1"/>
  <c r="W21" i="21"/>
  <c r="X21" i="21" s="1"/>
  <c r="W22" i="21"/>
  <c r="X22" i="21" s="1"/>
  <c r="W23" i="21"/>
  <c r="X23" i="21" s="1"/>
  <c r="W24" i="21"/>
  <c r="X24" i="21" s="1"/>
  <c r="W3" i="21"/>
  <c r="X3" i="21" s="1"/>
  <c r="W2" i="21"/>
  <c r="X2" i="21" s="1"/>
  <c r="J27" i="5" l="1"/>
  <c r="K27" i="5"/>
  <c r="J24" i="5"/>
  <c r="K24" i="5"/>
  <c r="H24" i="5"/>
  <c r="I24" i="5"/>
  <c r="H27" i="5"/>
  <c r="I27" i="5"/>
  <c r="G27" i="5"/>
  <c r="G24" i="5"/>
  <c r="P24" i="5"/>
  <c r="P27" i="5"/>
  <c r="M24" i="5"/>
  <c r="N24" i="5"/>
  <c r="O24" i="5"/>
  <c r="M27" i="5"/>
  <c r="N27" i="5"/>
  <c r="O27" i="5"/>
  <c r="N24" i="21"/>
  <c r="M24" i="21"/>
  <c r="N23" i="21"/>
  <c r="M23" i="21"/>
  <c r="N21" i="21"/>
  <c r="M21" i="21"/>
  <c r="N20" i="21"/>
  <c r="M20" i="21"/>
  <c r="N19" i="21"/>
  <c r="M19" i="21"/>
  <c r="N18" i="21"/>
  <c r="M18" i="21"/>
  <c r="N17" i="21"/>
  <c r="N16" i="21"/>
  <c r="N15" i="21"/>
  <c r="M14" i="21"/>
  <c r="N13" i="21"/>
  <c r="M12" i="21"/>
  <c r="M11" i="21"/>
  <c r="N10" i="21"/>
  <c r="M10" i="21"/>
  <c r="N9" i="21"/>
  <c r="M9" i="21"/>
  <c r="N8" i="21"/>
  <c r="M8" i="21"/>
  <c r="N7" i="21"/>
  <c r="M7" i="21"/>
  <c r="N6" i="21"/>
  <c r="M6" i="21"/>
  <c r="N5" i="21"/>
  <c r="M5" i="21"/>
  <c r="N4" i="21"/>
  <c r="M4" i="21"/>
  <c r="N3" i="21"/>
  <c r="M3" i="21"/>
  <c r="N2" i="21"/>
  <c r="M2" i="21"/>
  <c r="Q89" i="5"/>
  <c r="L89" i="5" s="1"/>
  <c r="Q88" i="5"/>
  <c r="L88" i="5" s="1"/>
  <c r="Q87" i="5"/>
  <c r="L87" i="5" s="1"/>
  <c r="Q86" i="5"/>
  <c r="L86" i="5" s="1"/>
  <c r="Q85" i="5"/>
  <c r="L85" i="5" s="1"/>
  <c r="Q82" i="5"/>
  <c r="L82" i="5" s="1"/>
  <c r="Q81" i="5"/>
  <c r="L81" i="5" s="1"/>
  <c r="Q80" i="5"/>
  <c r="L80" i="5" s="1"/>
  <c r="Q79" i="5"/>
  <c r="L79" i="5" s="1"/>
  <c r="Q78" i="5"/>
  <c r="L78" i="5" s="1"/>
  <c r="Q108" i="5"/>
  <c r="Q109" i="5"/>
  <c r="Q103" i="5"/>
  <c r="Q102" i="5"/>
  <c r="L102" i="5" s="1"/>
  <c r="Q17" i="5"/>
  <c r="L17" i="5" s="1"/>
  <c r="M109" i="5" l="1"/>
  <c r="N109" i="5"/>
  <c r="O109" i="5"/>
  <c r="L109" i="5"/>
  <c r="P109" i="5"/>
  <c r="P108" i="5"/>
  <c r="O108" i="5"/>
  <c r="N108" i="5"/>
  <c r="M108" i="5"/>
  <c r="L108" i="5"/>
  <c r="J89" i="5"/>
  <c r="K89" i="5"/>
  <c r="J109" i="5"/>
  <c r="K109" i="5"/>
  <c r="J80" i="5"/>
  <c r="K80" i="5"/>
  <c r="J86" i="5"/>
  <c r="K86" i="5"/>
  <c r="J79" i="5"/>
  <c r="K79" i="5"/>
  <c r="J108" i="5"/>
  <c r="K108" i="5"/>
  <c r="J81" i="5"/>
  <c r="K81" i="5"/>
  <c r="J87" i="5"/>
  <c r="K87" i="5"/>
  <c r="J85" i="5"/>
  <c r="K85" i="5"/>
  <c r="J78" i="5"/>
  <c r="K78" i="5"/>
  <c r="J82" i="5"/>
  <c r="K82" i="5"/>
  <c r="J88" i="5"/>
  <c r="K88" i="5"/>
  <c r="J102" i="5"/>
  <c r="K102" i="5"/>
  <c r="J17" i="5"/>
  <c r="K17" i="5"/>
  <c r="H81" i="5"/>
  <c r="I81" i="5"/>
  <c r="H103" i="5"/>
  <c r="I103" i="5"/>
  <c r="H85" i="5"/>
  <c r="I85" i="5"/>
  <c r="H86" i="5"/>
  <c r="I86" i="5"/>
  <c r="H87" i="5"/>
  <c r="I87" i="5"/>
  <c r="H82" i="5"/>
  <c r="I82" i="5"/>
  <c r="H78" i="5"/>
  <c r="I78" i="5"/>
  <c r="H88" i="5"/>
  <c r="I88" i="5"/>
  <c r="H102" i="5"/>
  <c r="I102" i="5"/>
  <c r="H79" i="5"/>
  <c r="I79" i="5"/>
  <c r="H89" i="5"/>
  <c r="I89" i="5"/>
  <c r="H108" i="5"/>
  <c r="I108" i="5"/>
  <c r="H80" i="5"/>
  <c r="I80" i="5"/>
  <c r="H17" i="5"/>
  <c r="I17" i="5"/>
  <c r="G102" i="5"/>
  <c r="P80" i="5"/>
  <c r="G80" i="5"/>
  <c r="P86" i="5"/>
  <c r="G86" i="5"/>
  <c r="G17" i="5"/>
  <c r="G108" i="5"/>
  <c r="P81" i="5"/>
  <c r="G81" i="5"/>
  <c r="P87" i="5"/>
  <c r="G87" i="5"/>
  <c r="P78" i="5"/>
  <c r="G78" i="5"/>
  <c r="P82" i="5"/>
  <c r="G82" i="5"/>
  <c r="P88" i="5"/>
  <c r="G88" i="5"/>
  <c r="O103" i="5"/>
  <c r="G103" i="5"/>
  <c r="P79" i="5"/>
  <c r="G79" i="5"/>
  <c r="G85" i="5"/>
  <c r="P89" i="5"/>
  <c r="G89" i="5"/>
  <c r="P17" i="5"/>
  <c r="O82" i="5"/>
  <c r="O78" i="5"/>
  <c r="O88" i="5"/>
  <c r="M102" i="5"/>
  <c r="O102" i="5"/>
  <c r="N102" i="5"/>
  <c r="P102" i="5"/>
  <c r="F82" i="5"/>
  <c r="F87" i="5"/>
  <c r="F81" i="5"/>
  <c r="F80" i="5"/>
  <c r="F89" i="5"/>
  <c r="F88" i="5"/>
  <c r="F86" i="5"/>
  <c r="O17" i="5"/>
  <c r="O79" i="5"/>
  <c r="O85" i="5"/>
  <c r="O89" i="5"/>
  <c r="O80" i="5"/>
  <c r="O86" i="5"/>
  <c r="O81" i="5"/>
  <c r="O87" i="5"/>
  <c r="M79" i="5"/>
  <c r="M80" i="5"/>
  <c r="M85" i="5"/>
  <c r="M86" i="5"/>
  <c r="M88" i="5"/>
  <c r="N78" i="5"/>
  <c r="N79" i="5"/>
  <c r="N80" i="5"/>
  <c r="N81" i="5"/>
  <c r="N82" i="5"/>
  <c r="N85" i="5"/>
  <c r="N86" i="5"/>
  <c r="N87" i="5"/>
  <c r="N88" i="5"/>
  <c r="N89" i="5"/>
  <c r="M78" i="5"/>
  <c r="M81" i="5"/>
  <c r="M82" i="5"/>
  <c r="M87" i="5"/>
  <c r="M89" i="5"/>
  <c r="P85" i="5"/>
  <c r="M17" i="5"/>
  <c r="N17" i="5"/>
  <c r="Q37" i="5"/>
  <c r="L37" i="5" s="1"/>
  <c r="J37" i="5" l="1"/>
  <c r="K37" i="5"/>
  <c r="H37" i="5"/>
  <c r="I37" i="5"/>
  <c r="O37" i="5"/>
  <c r="G37" i="5"/>
  <c r="F37" i="5"/>
  <c r="E88" i="5"/>
  <c r="E82" i="5"/>
  <c r="E86" i="5"/>
  <c r="E80" i="5"/>
  <c r="E89" i="5"/>
  <c r="E87" i="5"/>
  <c r="E81" i="5"/>
  <c r="Q22" i="5"/>
  <c r="L22" i="5" s="1"/>
  <c r="J22" i="5" l="1"/>
  <c r="K22" i="5"/>
  <c r="H22" i="5"/>
  <c r="I22" i="5"/>
  <c r="G22" i="5"/>
  <c r="P22" i="5"/>
  <c r="O22" i="5"/>
  <c r="Q93" i="5"/>
  <c r="L93" i="5" s="1"/>
  <c r="J93" i="5" l="1"/>
  <c r="K93" i="5"/>
  <c r="H93" i="5"/>
  <c r="I93" i="5"/>
  <c r="G93" i="5"/>
  <c r="O93" i="5"/>
  <c r="P93" i="5"/>
  <c r="N93" i="5"/>
  <c r="M93" i="5"/>
  <c r="Q10" i="5"/>
  <c r="L10" i="5" s="1"/>
  <c r="Q73" i="5"/>
  <c r="L73" i="5" s="1"/>
  <c r="Q31" i="5"/>
  <c r="L31" i="5" s="1"/>
  <c r="Q8" i="5"/>
  <c r="L8" i="5" s="1"/>
  <c r="Q13" i="5"/>
  <c r="L13" i="5" s="1"/>
  <c r="AA4" i="21"/>
  <c r="AA5" i="21"/>
  <c r="AA6" i="21"/>
  <c r="AA12" i="21"/>
  <c r="AA7" i="21"/>
  <c r="AA8" i="21"/>
  <c r="AA9" i="21"/>
  <c r="AA10" i="21"/>
  <c r="AA11" i="21"/>
  <c r="AA13" i="21"/>
  <c r="AA14" i="21"/>
  <c r="AA16" i="21"/>
  <c r="AA15" i="21"/>
  <c r="AA19" i="21"/>
  <c r="AA17" i="21"/>
  <c r="AA18" i="21"/>
  <c r="AA20" i="21"/>
  <c r="AA21" i="21"/>
  <c r="AA22" i="21"/>
  <c r="AA23" i="21"/>
  <c r="AA24" i="21"/>
  <c r="AA3" i="21"/>
  <c r="AA2" i="21"/>
  <c r="Z4" i="21"/>
  <c r="Z5" i="21"/>
  <c r="Z6" i="21"/>
  <c r="Z12" i="21"/>
  <c r="Z7" i="21"/>
  <c r="Z8" i="21"/>
  <c r="Z9" i="21"/>
  <c r="Z10" i="21"/>
  <c r="Z11" i="21"/>
  <c r="Z13" i="21"/>
  <c r="Z14" i="21"/>
  <c r="Z16" i="21"/>
  <c r="Z15" i="21"/>
  <c r="Z19" i="21"/>
  <c r="Z17" i="21"/>
  <c r="Z18" i="21"/>
  <c r="Z20" i="21"/>
  <c r="Z21" i="21"/>
  <c r="Z22" i="21"/>
  <c r="Z23" i="21"/>
  <c r="Z24" i="21"/>
  <c r="Z3" i="21"/>
  <c r="Z2" i="21"/>
  <c r="J73" i="5" l="1"/>
  <c r="K73" i="5"/>
  <c r="J10" i="5"/>
  <c r="K10" i="5"/>
  <c r="J13" i="5"/>
  <c r="K13" i="5"/>
  <c r="J31" i="5"/>
  <c r="K31" i="5"/>
  <c r="J8" i="5"/>
  <c r="K8" i="5"/>
  <c r="H73" i="5"/>
  <c r="I73" i="5"/>
  <c r="H10" i="5"/>
  <c r="I10" i="5"/>
  <c r="H8" i="5"/>
  <c r="I8" i="5"/>
  <c r="H13" i="5"/>
  <c r="I13" i="5"/>
  <c r="H31" i="5"/>
  <c r="I31" i="5"/>
  <c r="G73" i="5"/>
  <c r="G31" i="5"/>
  <c r="G13" i="5"/>
  <c r="G10" i="5"/>
  <c r="G8" i="5"/>
  <c r="AC4" i="21"/>
  <c r="AC12" i="21"/>
  <c r="AC20" i="21"/>
  <c r="AC13" i="21"/>
  <c r="AC5" i="21"/>
  <c r="AC6" i="21"/>
  <c r="AC14" i="21"/>
  <c r="AC22" i="21"/>
  <c r="AC3" i="21"/>
  <c r="AC21" i="21"/>
  <c r="AC7" i="21"/>
  <c r="AC15" i="21"/>
  <c r="AC23" i="21"/>
  <c r="AC17" i="21"/>
  <c r="AC8" i="21"/>
  <c r="AC16" i="21"/>
  <c r="AC24" i="21"/>
  <c r="AC19" i="21"/>
  <c r="AC9" i="21"/>
  <c r="AC10" i="21"/>
  <c r="AC18" i="21"/>
  <c r="AC2" i="21"/>
  <c r="AC11" i="21"/>
  <c r="P73" i="5"/>
  <c r="O73" i="5"/>
  <c r="P8" i="5"/>
  <c r="O8" i="5"/>
  <c r="P31" i="5"/>
  <c r="O31" i="5"/>
  <c r="P13" i="5"/>
  <c r="O13" i="5"/>
  <c r="P10" i="5"/>
  <c r="O10" i="5"/>
  <c r="M73" i="5"/>
  <c r="N73" i="5"/>
  <c r="M10" i="5"/>
  <c r="N10" i="5"/>
  <c r="Q6" i="5"/>
  <c r="L6" i="5" s="1"/>
  <c r="J6" i="5" l="1"/>
  <c r="K6" i="5"/>
  <c r="H6" i="5"/>
  <c r="I6" i="5"/>
  <c r="G6" i="5"/>
  <c r="P6" i="5"/>
  <c r="O6" i="5"/>
  <c r="M6" i="5"/>
  <c r="N6" i="5"/>
  <c r="H4" i="21"/>
  <c r="J4" i="21"/>
  <c r="L4" i="21"/>
  <c r="Q4" i="21"/>
  <c r="H5" i="21"/>
  <c r="K5" i="21"/>
  <c r="L5" i="21"/>
  <c r="Q5" i="21"/>
  <c r="H6" i="21"/>
  <c r="J6" i="21"/>
  <c r="L6" i="21"/>
  <c r="Q6" i="21"/>
  <c r="H12" i="21"/>
  <c r="J12" i="21"/>
  <c r="K12" i="21"/>
  <c r="Q12" i="21"/>
  <c r="H7" i="21"/>
  <c r="I7" i="21"/>
  <c r="J7" i="21"/>
  <c r="Q7" i="21"/>
  <c r="H8" i="21"/>
  <c r="I8" i="21"/>
  <c r="J8" i="21"/>
  <c r="Q8" i="21"/>
  <c r="H9" i="21"/>
  <c r="I9" i="21"/>
  <c r="J9" i="21"/>
  <c r="Q9" i="21"/>
  <c r="H10" i="21"/>
  <c r="I10" i="21"/>
  <c r="J10" i="21"/>
  <c r="Q10" i="21"/>
  <c r="H11" i="21"/>
  <c r="I11" i="21"/>
  <c r="L11" i="21"/>
  <c r="Q11" i="21"/>
  <c r="H13" i="21"/>
  <c r="I13" i="21"/>
  <c r="J13" i="21"/>
  <c r="H14" i="21"/>
  <c r="I14" i="21"/>
  <c r="J14" i="21"/>
  <c r="K14" i="21"/>
  <c r="L14" i="21"/>
  <c r="H16" i="21"/>
  <c r="I16" i="21"/>
  <c r="J16" i="21"/>
  <c r="K16" i="21"/>
  <c r="L16" i="21"/>
  <c r="H15" i="21"/>
  <c r="I15" i="21"/>
  <c r="J15" i="21"/>
  <c r="K15" i="21"/>
  <c r="L15" i="21"/>
  <c r="H19" i="21"/>
  <c r="I19" i="21"/>
  <c r="J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K24" i="21"/>
  <c r="L24" i="21"/>
  <c r="Q24"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O24" i="21"/>
  <c r="P24" i="21"/>
  <c r="T24" i="21"/>
  <c r="R4" i="21"/>
  <c r="R5" i="21"/>
  <c r="R6" i="21"/>
  <c r="R12" i="21"/>
  <c r="R7" i="21"/>
  <c r="R8" i="21"/>
  <c r="R9" i="21"/>
  <c r="R10" i="21"/>
  <c r="R11" i="21"/>
  <c r="R14" i="21"/>
  <c r="R16" i="21"/>
  <c r="R15" i="21"/>
  <c r="R19" i="21"/>
  <c r="R18" i="21"/>
  <c r="R20" i="21"/>
  <c r="R22" i="21"/>
  <c r="R23" i="21"/>
  <c r="R24" i="21"/>
  <c r="Q97" i="5"/>
  <c r="Q96" i="5"/>
  <c r="L96" i="5" s="1"/>
  <c r="Q94" i="5"/>
  <c r="L94" i="5" s="1"/>
  <c r="AB20" i="21"/>
  <c r="AB22" i="21"/>
  <c r="AB23" i="21"/>
  <c r="Q23" i="5"/>
  <c r="L23" i="5" s="1"/>
  <c r="H2" i="21"/>
  <c r="K2" i="21"/>
  <c r="L2" i="21"/>
  <c r="Q2" i="21"/>
  <c r="R2" i="21"/>
  <c r="O2" i="21"/>
  <c r="P2" i="21"/>
  <c r="S2" i="21"/>
  <c r="T2" i="21"/>
  <c r="R3" i="21"/>
  <c r="Q4" i="5"/>
  <c r="L4" i="5" s="1"/>
  <c r="Q7" i="5"/>
  <c r="L7" i="5" s="1"/>
  <c r="Q29" i="5"/>
  <c r="L29" i="5" s="1"/>
  <c r="Q15" i="5"/>
  <c r="L15" i="5" s="1"/>
  <c r="Q3" i="5"/>
  <c r="Q38" i="5"/>
  <c r="L38" i="5" s="1"/>
  <c r="Q36" i="5"/>
  <c r="L36" i="5" s="1"/>
  <c r="Q39" i="5"/>
  <c r="L39" i="5" s="1"/>
  <c r="Q40" i="5"/>
  <c r="L40" i="5" s="1"/>
  <c r="Q43" i="5"/>
  <c r="L43" i="5" s="1"/>
  <c r="Q45" i="5"/>
  <c r="L45" i="5" s="1"/>
  <c r="Q44" i="5"/>
  <c r="L44" i="5" s="1"/>
  <c r="Q46" i="5"/>
  <c r="L46" i="5" s="1"/>
  <c r="Q47" i="5"/>
  <c r="L47" i="5" s="1"/>
  <c r="Q50" i="5"/>
  <c r="L50" i="5" s="1"/>
  <c r="Q51" i="5"/>
  <c r="L51" i="5" s="1"/>
  <c r="Q52" i="5"/>
  <c r="L52" i="5" s="1"/>
  <c r="Q53" i="5"/>
  <c r="L53" i="5" s="1"/>
  <c r="Q54" i="5"/>
  <c r="L54" i="5" s="1"/>
  <c r="Q57" i="5"/>
  <c r="L57" i="5" s="1"/>
  <c r="Q58" i="5"/>
  <c r="L58" i="5" s="1"/>
  <c r="Q59" i="5"/>
  <c r="L59" i="5" s="1"/>
  <c r="Q60" i="5"/>
  <c r="L60" i="5" s="1"/>
  <c r="Q61" i="5"/>
  <c r="L61" i="5" s="1"/>
  <c r="Q65" i="5"/>
  <c r="L65" i="5" s="1"/>
  <c r="Q64" i="5"/>
  <c r="L64" i="5" s="1"/>
  <c r="Q66" i="5"/>
  <c r="L66" i="5" s="1"/>
  <c r="Q67" i="5"/>
  <c r="L67" i="5" s="1"/>
  <c r="Q68" i="5"/>
  <c r="L68" i="5" s="1"/>
  <c r="Q72" i="5"/>
  <c r="L72" i="5" s="1"/>
  <c r="Q71" i="5"/>
  <c r="Q74" i="5"/>
  <c r="L74" i="5" s="1"/>
  <c r="Q75" i="5"/>
  <c r="L75" i="5" s="1"/>
  <c r="Q92" i="5"/>
  <c r="L92" i="5" s="1"/>
  <c r="Q101" i="5"/>
  <c r="L101" i="5" s="1"/>
  <c r="Q104" i="5"/>
  <c r="L104" i="5" s="1"/>
  <c r="P103" i="5"/>
  <c r="Q105" i="5"/>
  <c r="L105" i="5" s="1"/>
  <c r="Q110" i="5"/>
  <c r="L110" i="5" s="1"/>
  <c r="Q111" i="5"/>
  <c r="L111" i="5" s="1"/>
  <c r="Q112" i="5"/>
  <c r="L112" i="5" s="1"/>
  <c r="Q117" i="5"/>
  <c r="Q115" i="5"/>
  <c r="Q116" i="5"/>
  <c r="Q119" i="5"/>
  <c r="Q118" i="5"/>
  <c r="Q122" i="5"/>
  <c r="Q123" i="5"/>
  <c r="Q124" i="5"/>
  <c r="Q125" i="5"/>
  <c r="Q126" i="5"/>
  <c r="K126" i="5" l="1"/>
  <c r="L126" i="5"/>
  <c r="K125" i="5"/>
  <c r="L125" i="5"/>
  <c r="K118" i="5"/>
  <c r="L118" i="5"/>
  <c r="K117" i="5"/>
  <c r="L117" i="5"/>
  <c r="K124" i="5"/>
  <c r="L124" i="5"/>
  <c r="K119" i="5"/>
  <c r="L119" i="5"/>
  <c r="K122" i="5"/>
  <c r="L122" i="5"/>
  <c r="K115" i="5"/>
  <c r="L115" i="5"/>
  <c r="K123" i="5"/>
  <c r="L123" i="5"/>
  <c r="K116" i="5"/>
  <c r="L116" i="5"/>
  <c r="J97" i="5"/>
  <c r="L97" i="5"/>
  <c r="J110" i="5"/>
  <c r="K110" i="5"/>
  <c r="J60" i="5"/>
  <c r="K60" i="5"/>
  <c r="J50" i="5"/>
  <c r="K50" i="5"/>
  <c r="J36" i="5"/>
  <c r="K36" i="5"/>
  <c r="J105" i="5"/>
  <c r="K105" i="5"/>
  <c r="J72" i="5"/>
  <c r="K72" i="5"/>
  <c r="J64" i="5"/>
  <c r="K64" i="5"/>
  <c r="J59" i="5"/>
  <c r="K59" i="5"/>
  <c r="J53" i="5"/>
  <c r="K53" i="5"/>
  <c r="J47" i="5"/>
  <c r="K47" i="5"/>
  <c r="J43" i="5"/>
  <c r="K43" i="5"/>
  <c r="J38" i="5"/>
  <c r="K38" i="5"/>
  <c r="J66" i="5"/>
  <c r="K66" i="5"/>
  <c r="J54" i="5"/>
  <c r="K54" i="5"/>
  <c r="J45" i="5"/>
  <c r="K45" i="5"/>
  <c r="J112" i="5"/>
  <c r="K112" i="5"/>
  <c r="J75" i="5"/>
  <c r="K75" i="5"/>
  <c r="J68" i="5"/>
  <c r="K68" i="5"/>
  <c r="J65" i="5"/>
  <c r="K65" i="5"/>
  <c r="J58" i="5"/>
  <c r="K58" i="5"/>
  <c r="J52" i="5"/>
  <c r="K52" i="5"/>
  <c r="J46" i="5"/>
  <c r="K46" i="5"/>
  <c r="J40" i="5"/>
  <c r="K40" i="5"/>
  <c r="L3" i="5"/>
  <c r="K3" i="5"/>
  <c r="J111" i="5"/>
  <c r="K111" i="5"/>
  <c r="J74" i="5"/>
  <c r="K74" i="5"/>
  <c r="J67" i="5"/>
  <c r="K67" i="5"/>
  <c r="J61" i="5"/>
  <c r="K61" i="5"/>
  <c r="J57" i="5"/>
  <c r="K57" i="5"/>
  <c r="J51" i="5"/>
  <c r="K51" i="5"/>
  <c r="J44" i="5"/>
  <c r="K44" i="5"/>
  <c r="J39" i="5"/>
  <c r="K39" i="5"/>
  <c r="J104" i="5"/>
  <c r="K104" i="5"/>
  <c r="J101" i="5"/>
  <c r="K101" i="5"/>
  <c r="J92" i="5"/>
  <c r="K92" i="5"/>
  <c r="J94" i="5"/>
  <c r="K94" i="5"/>
  <c r="J96" i="5"/>
  <c r="K96" i="5"/>
  <c r="J23" i="5"/>
  <c r="K23" i="5"/>
  <c r="J3" i="5"/>
  <c r="J15" i="5"/>
  <c r="K15" i="5"/>
  <c r="J7" i="5"/>
  <c r="K7" i="5"/>
  <c r="J29" i="5"/>
  <c r="K29" i="5"/>
  <c r="J4" i="5"/>
  <c r="K4" i="5"/>
  <c r="I125" i="5"/>
  <c r="J125" i="5"/>
  <c r="I123" i="5"/>
  <c r="J123" i="5"/>
  <c r="I122" i="5"/>
  <c r="J122" i="5"/>
  <c r="I118" i="5"/>
  <c r="J118" i="5"/>
  <c r="I117" i="5"/>
  <c r="J117" i="5"/>
  <c r="I119" i="5"/>
  <c r="J119" i="5"/>
  <c r="I116" i="5"/>
  <c r="J116" i="5"/>
  <c r="I115" i="5"/>
  <c r="J115" i="5"/>
  <c r="I126" i="5"/>
  <c r="J126" i="5"/>
  <c r="I124" i="5"/>
  <c r="J124" i="5"/>
  <c r="H105" i="5"/>
  <c r="I105" i="5"/>
  <c r="H38" i="5"/>
  <c r="I38" i="5"/>
  <c r="H104" i="5"/>
  <c r="I104" i="5"/>
  <c r="H67" i="5"/>
  <c r="I67" i="5"/>
  <c r="H57" i="5"/>
  <c r="I57" i="5"/>
  <c r="H44" i="5"/>
  <c r="I44" i="5"/>
  <c r="H47" i="5"/>
  <c r="I47" i="5"/>
  <c r="H46" i="5"/>
  <c r="I46" i="5"/>
  <c r="H101" i="5"/>
  <c r="I101" i="5"/>
  <c r="H66" i="5"/>
  <c r="I66" i="5"/>
  <c r="H54" i="5"/>
  <c r="I54" i="5"/>
  <c r="H45" i="5"/>
  <c r="I45" i="5"/>
  <c r="H59" i="5"/>
  <c r="I59" i="5"/>
  <c r="H92" i="5"/>
  <c r="I92" i="5"/>
  <c r="H64" i="5"/>
  <c r="I64" i="5"/>
  <c r="H53" i="5"/>
  <c r="I53" i="5"/>
  <c r="H43" i="5"/>
  <c r="I43" i="5"/>
  <c r="H94" i="5"/>
  <c r="I94" i="5"/>
  <c r="H58" i="5"/>
  <c r="I58" i="5"/>
  <c r="H112" i="5"/>
  <c r="I112" i="5"/>
  <c r="H75" i="5"/>
  <c r="I75" i="5"/>
  <c r="H65" i="5"/>
  <c r="I65" i="5"/>
  <c r="H52" i="5"/>
  <c r="I52" i="5"/>
  <c r="H40" i="5"/>
  <c r="I40" i="5"/>
  <c r="H96" i="5"/>
  <c r="I96" i="5"/>
  <c r="H72" i="5"/>
  <c r="I72" i="5"/>
  <c r="H68" i="5"/>
  <c r="I68" i="5"/>
  <c r="H111" i="5"/>
  <c r="I111" i="5"/>
  <c r="H74" i="5"/>
  <c r="I74" i="5"/>
  <c r="H61" i="5"/>
  <c r="I61" i="5"/>
  <c r="H51" i="5"/>
  <c r="I51" i="5"/>
  <c r="H39" i="5"/>
  <c r="I39" i="5"/>
  <c r="H97" i="5"/>
  <c r="I97" i="5"/>
  <c r="H110" i="5"/>
  <c r="I110" i="5"/>
  <c r="H71" i="5"/>
  <c r="H60" i="5"/>
  <c r="I60" i="5"/>
  <c r="H50" i="5"/>
  <c r="I50" i="5"/>
  <c r="H36" i="5"/>
  <c r="I36" i="5"/>
  <c r="H23" i="5"/>
  <c r="I23" i="5"/>
  <c r="H3" i="5"/>
  <c r="I3" i="5"/>
  <c r="H15" i="5"/>
  <c r="I15" i="5"/>
  <c r="H29" i="5"/>
  <c r="I29" i="5"/>
  <c r="H7" i="5"/>
  <c r="I7" i="5"/>
  <c r="H4" i="5"/>
  <c r="I4" i="5"/>
  <c r="G125" i="5"/>
  <c r="H125" i="5"/>
  <c r="G59" i="5"/>
  <c r="G43" i="5"/>
  <c r="G38" i="5"/>
  <c r="G94" i="5"/>
  <c r="G122" i="5"/>
  <c r="H122" i="5"/>
  <c r="G117" i="5"/>
  <c r="H117" i="5"/>
  <c r="G112" i="5"/>
  <c r="G58" i="5"/>
  <c r="G40" i="5"/>
  <c r="G96" i="5"/>
  <c r="G126" i="5"/>
  <c r="H126" i="5"/>
  <c r="G118" i="5"/>
  <c r="H118" i="5"/>
  <c r="G124" i="5"/>
  <c r="H124" i="5"/>
  <c r="G119" i="5"/>
  <c r="H119" i="5"/>
  <c r="G123" i="5"/>
  <c r="H123" i="5"/>
  <c r="G116" i="5"/>
  <c r="H116" i="5"/>
  <c r="G111" i="5"/>
  <c r="G104" i="5"/>
  <c r="G74" i="5"/>
  <c r="G61" i="5"/>
  <c r="G57" i="5"/>
  <c r="G44" i="5"/>
  <c r="G39" i="5"/>
  <c r="G97" i="5"/>
  <c r="G115" i="5"/>
  <c r="H115" i="5"/>
  <c r="G101" i="5"/>
  <c r="G71" i="5"/>
  <c r="G60" i="5"/>
  <c r="G36" i="5"/>
  <c r="F64" i="5"/>
  <c r="G64" i="5"/>
  <c r="F75" i="5"/>
  <c r="G75" i="5"/>
  <c r="F68" i="5"/>
  <c r="G68" i="5"/>
  <c r="F65" i="5"/>
  <c r="G65" i="5"/>
  <c r="F52" i="5"/>
  <c r="G52" i="5"/>
  <c r="F46" i="5"/>
  <c r="G46" i="5"/>
  <c r="G3" i="5"/>
  <c r="G4" i="5"/>
  <c r="F53" i="5"/>
  <c r="G53" i="5"/>
  <c r="F47" i="5"/>
  <c r="G47" i="5"/>
  <c r="G7" i="5"/>
  <c r="G23" i="5"/>
  <c r="F67" i="5"/>
  <c r="G67" i="5"/>
  <c r="F51" i="5"/>
  <c r="G51" i="5"/>
  <c r="G15" i="5"/>
  <c r="F105" i="5"/>
  <c r="G105" i="5"/>
  <c r="O72" i="5"/>
  <c r="G72" i="5"/>
  <c r="F110" i="5"/>
  <c r="G110" i="5"/>
  <c r="F66" i="5"/>
  <c r="G66" i="5"/>
  <c r="F54" i="5"/>
  <c r="G54" i="5"/>
  <c r="F50" i="5"/>
  <c r="G50" i="5"/>
  <c r="F45" i="5"/>
  <c r="G45" i="5"/>
  <c r="G29" i="5"/>
  <c r="O92" i="5"/>
  <c r="G92" i="5"/>
  <c r="O3" i="5"/>
  <c r="O15" i="5"/>
  <c r="O29" i="5"/>
  <c r="O7" i="5"/>
  <c r="O4" i="5"/>
  <c r="O123" i="5"/>
  <c r="F123" i="5"/>
  <c r="O116" i="5"/>
  <c r="F116" i="5"/>
  <c r="O111" i="5"/>
  <c r="F111" i="5"/>
  <c r="F104" i="5"/>
  <c r="N104" i="5"/>
  <c r="P104" i="5"/>
  <c r="O104" i="5"/>
  <c r="M104" i="5"/>
  <c r="O74" i="5"/>
  <c r="F74" i="5"/>
  <c r="O61" i="5"/>
  <c r="F61" i="5"/>
  <c r="O57" i="5"/>
  <c r="F57" i="5"/>
  <c r="O39" i="5"/>
  <c r="F39" i="5"/>
  <c r="O96" i="5"/>
  <c r="F96" i="5"/>
  <c r="O126" i="5"/>
  <c r="F126" i="5"/>
  <c r="O60" i="5"/>
  <c r="F60" i="5"/>
  <c r="O36" i="5"/>
  <c r="O125" i="5"/>
  <c r="F125" i="5"/>
  <c r="O118" i="5"/>
  <c r="F118" i="5"/>
  <c r="O117" i="5"/>
  <c r="F117" i="5"/>
  <c r="O59" i="5"/>
  <c r="F59" i="5"/>
  <c r="O38" i="5"/>
  <c r="F38" i="5"/>
  <c r="O124" i="5"/>
  <c r="F124" i="5"/>
  <c r="O119" i="5"/>
  <c r="F119" i="5"/>
  <c r="O112" i="5"/>
  <c r="F112" i="5"/>
  <c r="O58" i="5"/>
  <c r="F58" i="5"/>
  <c r="O40" i="5"/>
  <c r="F40" i="5"/>
  <c r="O115" i="5"/>
  <c r="P115" i="5"/>
  <c r="M115" i="5"/>
  <c r="N115" i="5"/>
  <c r="O122" i="5"/>
  <c r="M23" i="5"/>
  <c r="N23" i="5"/>
  <c r="O23" i="5"/>
  <c r="P23" i="5"/>
  <c r="O97" i="5"/>
  <c r="O94" i="5"/>
  <c r="P75" i="5"/>
  <c r="O75" i="5"/>
  <c r="P65" i="5"/>
  <c r="O65" i="5"/>
  <c r="P52" i="5"/>
  <c r="O52" i="5"/>
  <c r="P101" i="5"/>
  <c r="O101" i="5"/>
  <c r="P67" i="5"/>
  <c r="O67" i="5"/>
  <c r="P51" i="5"/>
  <c r="O51" i="5"/>
  <c r="P105" i="5"/>
  <c r="O105" i="5"/>
  <c r="P66" i="5"/>
  <c r="O66" i="5"/>
  <c r="P54" i="5"/>
  <c r="O54" i="5"/>
  <c r="P50" i="5"/>
  <c r="O50" i="5"/>
  <c r="P45" i="5"/>
  <c r="O45" i="5"/>
  <c r="P68" i="5"/>
  <c r="O68" i="5"/>
  <c r="P46" i="5"/>
  <c r="O46" i="5"/>
  <c r="P110" i="5"/>
  <c r="O110" i="5"/>
  <c r="P44" i="5"/>
  <c r="O44" i="5"/>
  <c r="P64" i="5"/>
  <c r="O64" i="5"/>
  <c r="P53" i="5"/>
  <c r="O53" i="5"/>
  <c r="P47" i="5"/>
  <c r="O47" i="5"/>
  <c r="P43" i="5"/>
  <c r="O43" i="5"/>
  <c r="U22" i="21"/>
  <c r="AD22" i="21"/>
  <c r="U20" i="21"/>
  <c r="AD20" i="21"/>
  <c r="P118" i="5"/>
  <c r="N118" i="5"/>
  <c r="M118" i="5"/>
  <c r="P60" i="5"/>
  <c r="N60" i="5"/>
  <c r="M60" i="5"/>
  <c r="N72" i="5"/>
  <c r="P72" i="5"/>
  <c r="P58" i="5"/>
  <c r="N58" i="5"/>
  <c r="M58" i="5"/>
  <c r="N36" i="5"/>
  <c r="P36" i="5"/>
  <c r="M36" i="5"/>
  <c r="N57" i="5"/>
  <c r="P57" i="5"/>
  <c r="M57" i="5"/>
  <c r="N38" i="5"/>
  <c r="P38" i="5"/>
  <c r="M38" i="5"/>
  <c r="P59" i="5"/>
  <c r="N59" i="5"/>
  <c r="M59" i="5"/>
  <c r="N39" i="5"/>
  <c r="P39" i="5"/>
  <c r="M39" i="5"/>
  <c r="P119" i="5"/>
  <c r="N119" i="5"/>
  <c r="M119" i="5"/>
  <c r="N126" i="5"/>
  <c r="P126" i="5"/>
  <c r="M126" i="5"/>
  <c r="P116" i="5"/>
  <c r="N116" i="5"/>
  <c r="M116" i="5"/>
  <c r="P125" i="5"/>
  <c r="N125" i="5"/>
  <c r="M125" i="5"/>
  <c r="N117" i="5"/>
  <c r="P117" i="5"/>
  <c r="M117" i="5"/>
  <c r="N124" i="5"/>
  <c r="P124" i="5"/>
  <c r="N112" i="5"/>
  <c r="P112" i="5"/>
  <c r="M112" i="5"/>
  <c r="P122" i="5"/>
  <c r="N122" i="5"/>
  <c r="N40" i="5"/>
  <c r="P40" i="5"/>
  <c r="M40" i="5"/>
  <c r="P123" i="5"/>
  <c r="N123" i="5"/>
  <c r="N111" i="5"/>
  <c r="P111" i="5"/>
  <c r="M111" i="5"/>
  <c r="N74" i="5"/>
  <c r="P74" i="5"/>
  <c r="P61" i="5"/>
  <c r="N61" i="5"/>
  <c r="M61" i="5"/>
  <c r="P94" i="5"/>
  <c r="N94" i="5"/>
  <c r="M94" i="5"/>
  <c r="P96" i="5"/>
  <c r="N96" i="5"/>
  <c r="M96" i="5"/>
  <c r="P92" i="5"/>
  <c r="N92" i="5"/>
  <c r="M92" i="5"/>
  <c r="P97" i="5"/>
  <c r="N97" i="5"/>
  <c r="M97" i="5"/>
  <c r="N22" i="5"/>
  <c r="P7" i="5"/>
  <c r="N8" i="5"/>
  <c r="P3" i="5"/>
  <c r="N29" i="5"/>
  <c r="P29" i="5"/>
  <c r="N31" i="5"/>
  <c r="P15" i="5"/>
  <c r="P4" i="5"/>
  <c r="N110" i="5"/>
  <c r="M110" i="5"/>
  <c r="N105" i="5"/>
  <c r="M105" i="5"/>
  <c r="N103" i="5"/>
  <c r="M103" i="5"/>
  <c r="N101" i="5"/>
  <c r="M101" i="5"/>
  <c r="M75" i="5"/>
  <c r="N75" i="5"/>
  <c r="N68" i="5"/>
  <c r="M68" i="5"/>
  <c r="N67" i="5"/>
  <c r="M67" i="5"/>
  <c r="N66" i="5"/>
  <c r="M66" i="5"/>
  <c r="N64" i="5"/>
  <c r="M64" i="5"/>
  <c r="N65" i="5"/>
  <c r="M65" i="5"/>
  <c r="N54" i="5"/>
  <c r="M54" i="5"/>
  <c r="N53" i="5"/>
  <c r="M53" i="5"/>
  <c r="N52" i="5"/>
  <c r="M52" i="5"/>
  <c r="N51" i="5"/>
  <c r="M51" i="5"/>
  <c r="N50" i="5"/>
  <c r="M50" i="5"/>
  <c r="N46" i="5"/>
  <c r="M46" i="5"/>
  <c r="N44" i="5"/>
  <c r="M44" i="5"/>
  <c r="N45" i="5"/>
  <c r="M45" i="5"/>
  <c r="N43" i="5"/>
  <c r="M43" i="5"/>
  <c r="N47" i="5"/>
  <c r="M47" i="5"/>
  <c r="N15" i="5"/>
  <c r="M22" i="5"/>
  <c r="N7" i="5"/>
  <c r="M7" i="5"/>
  <c r="M8" i="5"/>
  <c r="N3" i="5"/>
  <c r="M3" i="5"/>
  <c r="N4" i="5"/>
  <c r="M4" i="5"/>
  <c r="N13" i="5"/>
  <c r="M13" i="5"/>
  <c r="M15" i="5"/>
  <c r="M124" i="5"/>
  <c r="M123" i="5"/>
  <c r="M122" i="5"/>
  <c r="M74" i="5"/>
  <c r="M72" i="5"/>
  <c r="M29" i="5"/>
  <c r="M31" i="5"/>
  <c r="K97" i="5"/>
  <c r="U23" i="21"/>
  <c r="T23" i="21" s="1"/>
  <c r="T25" i="21" s="1"/>
  <c r="AB17" i="21"/>
  <c r="AB12" i="21"/>
  <c r="AB5" i="21"/>
  <c r="AB21" i="21"/>
  <c r="AB7" i="21"/>
  <c r="AB3" i="21"/>
  <c r="AB18" i="21"/>
  <c r="AB14" i="21"/>
  <c r="AD23" i="21"/>
  <c r="AB8" i="21"/>
  <c r="AB6" i="21"/>
  <c r="AB16" i="21"/>
  <c r="AB19" i="21"/>
  <c r="AB9" i="21"/>
  <c r="AB11" i="21"/>
  <c r="AB24" i="21"/>
  <c r="AB13" i="21"/>
  <c r="AB15" i="21"/>
  <c r="AD15" i="21" s="1"/>
  <c r="AB10" i="21"/>
  <c r="O25" i="21"/>
  <c r="AB2" i="21"/>
  <c r="AD2" i="21" s="1"/>
  <c r="AB4" i="21"/>
  <c r="F36" i="5" l="1"/>
  <c r="E36" i="5" s="1"/>
  <c r="V23" i="21"/>
  <c r="V22" i="21"/>
  <c r="Y22" i="21"/>
  <c r="M22" i="21"/>
  <c r="V20" i="21"/>
  <c r="L23" i="21"/>
  <c r="Y23" i="21"/>
  <c r="AE23" i="21" s="1"/>
  <c r="F5" i="5" s="1"/>
  <c r="E5" i="5" s="1"/>
  <c r="P20" i="21"/>
  <c r="Y20" i="21"/>
  <c r="N22" i="21"/>
  <c r="S22" i="21"/>
  <c r="U4" i="21"/>
  <c r="AD4" i="21"/>
  <c r="U12" i="21"/>
  <c r="F79" i="5" s="1"/>
  <c r="E79" i="5" s="1"/>
  <c r="AD12" i="21"/>
  <c r="AD11" i="21"/>
  <c r="AD6" i="21"/>
  <c r="U9" i="21"/>
  <c r="F94" i="5" s="1"/>
  <c r="AD9" i="21"/>
  <c r="AD13" i="21"/>
  <c r="AD14" i="21"/>
  <c r="U16" i="21"/>
  <c r="AD16" i="21"/>
  <c r="U7" i="21"/>
  <c r="AD7" i="21"/>
  <c r="U10" i="21"/>
  <c r="AD10" i="21"/>
  <c r="U18" i="21"/>
  <c r="AD18" i="21"/>
  <c r="U8" i="21"/>
  <c r="AD8" i="21"/>
  <c r="AD3" i="21"/>
  <c r="AD5" i="21"/>
  <c r="U21" i="21"/>
  <c r="Y21" i="21" s="1"/>
  <c r="AD21" i="21"/>
  <c r="U2" i="21"/>
  <c r="U24" i="21"/>
  <c r="AD24" i="21"/>
  <c r="U19" i="21"/>
  <c r="K19" i="21" s="1"/>
  <c r="AD19" i="21"/>
  <c r="U17" i="21"/>
  <c r="Y17" i="21" s="1"/>
  <c r="AD17" i="21"/>
  <c r="E68" i="5"/>
  <c r="E60" i="5"/>
  <c r="E51" i="5"/>
  <c r="E54" i="5"/>
  <c r="E126" i="5"/>
  <c r="E67" i="5"/>
  <c r="E39" i="5"/>
  <c r="E58" i="5"/>
  <c r="E47" i="5"/>
  <c r="E38" i="5"/>
  <c r="E125" i="5"/>
  <c r="E40" i="5"/>
  <c r="E111" i="5"/>
  <c r="E61" i="5"/>
  <c r="E112" i="5"/>
  <c r="E118" i="5"/>
  <c r="E59" i="5"/>
  <c r="E105" i="5"/>
  <c r="E124" i="5"/>
  <c r="E66" i="5"/>
  <c r="E119" i="5"/>
  <c r="U3" i="21"/>
  <c r="F122" i="5" s="1"/>
  <c r="E123" i="5"/>
  <c r="U14" i="21"/>
  <c r="Y14" i="21" s="1"/>
  <c r="E75" i="5"/>
  <c r="U15" i="21"/>
  <c r="U11" i="21"/>
  <c r="U13" i="21"/>
  <c r="F97" i="5" s="1"/>
  <c r="U6" i="21"/>
  <c r="I6" i="21" s="1"/>
  <c r="U5" i="21"/>
  <c r="J2" i="21"/>
  <c r="AE22" i="21" l="1"/>
  <c r="F22" i="5" s="1"/>
  <c r="V12" i="21"/>
  <c r="V21" i="21"/>
  <c r="V9" i="21"/>
  <c r="V8" i="21"/>
  <c r="V16" i="21"/>
  <c r="V4" i="21"/>
  <c r="V10" i="21"/>
  <c r="V17" i="21"/>
  <c r="AE17" i="21" s="1"/>
  <c r="Y10" i="21"/>
  <c r="F93" i="5"/>
  <c r="E93" i="5" s="1"/>
  <c r="V18" i="21"/>
  <c r="AE20" i="21"/>
  <c r="V7" i="21"/>
  <c r="V6" i="21"/>
  <c r="V24" i="21"/>
  <c r="Y8" i="21"/>
  <c r="AE8" i="21" s="1"/>
  <c r="L8" i="21"/>
  <c r="L7" i="21"/>
  <c r="Y7" i="21"/>
  <c r="K7" i="21"/>
  <c r="V11" i="21"/>
  <c r="Y24" i="21"/>
  <c r="J24" i="21"/>
  <c r="F72" i="5"/>
  <c r="E72" i="5" s="1"/>
  <c r="Y15" i="21"/>
  <c r="I2" i="21"/>
  <c r="Y2" i="21"/>
  <c r="L18" i="21"/>
  <c r="Y18" i="21"/>
  <c r="F73" i="5"/>
  <c r="E73" i="5" s="1"/>
  <c r="Y16" i="21"/>
  <c r="S16" i="21"/>
  <c r="F103" i="5"/>
  <c r="E103" i="5" s="1"/>
  <c r="Y6" i="21"/>
  <c r="AE6" i="21" s="1"/>
  <c r="F27" i="5" s="1"/>
  <c r="E27" i="5" s="1"/>
  <c r="V14" i="21"/>
  <c r="AE14" i="21" s="1"/>
  <c r="Y12" i="21"/>
  <c r="AE12" i="21" s="1"/>
  <c r="N12" i="21"/>
  <c r="V15" i="21"/>
  <c r="L19" i="21"/>
  <c r="Y19" i="21"/>
  <c r="V13" i="21"/>
  <c r="V2" i="21"/>
  <c r="F115" i="5"/>
  <c r="E115" i="5" s="1"/>
  <c r="Y5" i="21"/>
  <c r="Y13" i="21"/>
  <c r="L13" i="21"/>
  <c r="V5" i="21"/>
  <c r="AE5" i="21" s="1"/>
  <c r="I4" i="21"/>
  <c r="Y4" i="21"/>
  <c r="K4" i="21"/>
  <c r="F108" i="5"/>
  <c r="E108" i="5" s="1"/>
  <c r="Y3" i="21"/>
  <c r="Y11" i="21"/>
  <c r="N11" i="21"/>
  <c r="V19" i="21"/>
  <c r="V3" i="21"/>
  <c r="F102" i="5"/>
  <c r="E102" i="5" s="1"/>
  <c r="Y9" i="21"/>
  <c r="S21" i="21"/>
  <c r="F43" i="5"/>
  <c r="E43" i="5" s="1"/>
  <c r="J11" i="21"/>
  <c r="E109" i="5"/>
  <c r="M17" i="21"/>
  <c r="F85" i="5"/>
  <c r="E85" i="5" s="1"/>
  <c r="K10" i="21"/>
  <c r="F101" i="5"/>
  <c r="E101" i="5" s="1"/>
  <c r="N14" i="21"/>
  <c r="F78" i="5"/>
  <c r="E78" i="5" s="1"/>
  <c r="S24" i="21"/>
  <c r="F44" i="5"/>
  <c r="E44" i="5" s="1"/>
  <c r="M13" i="21"/>
  <c r="F71" i="5"/>
  <c r="E71" i="5" s="1"/>
  <c r="L12" i="21"/>
  <c r="F92" i="5"/>
  <c r="E92" i="5" s="1"/>
  <c r="Q16" i="21"/>
  <c r="M16" i="21"/>
  <c r="E74" i="5"/>
  <c r="M15" i="21"/>
  <c r="E110" i="5"/>
  <c r="K9" i="21"/>
  <c r="K6" i="21"/>
  <c r="R13" i="21"/>
  <c r="Q13" i="21"/>
  <c r="J5" i="21"/>
  <c r="P14" i="21"/>
  <c r="P25" i="21" s="1"/>
  <c r="Q14" i="21"/>
  <c r="L10" i="21"/>
  <c r="H3" i="21"/>
  <c r="H25" i="21" s="1"/>
  <c r="J3" i="21"/>
  <c r="I12" i="21"/>
  <c r="E94" i="5"/>
  <c r="E116" i="5"/>
  <c r="AE21" i="21"/>
  <c r="E97" i="5"/>
  <c r="E96" i="5"/>
  <c r="L9" i="21"/>
  <c r="K8" i="21"/>
  <c r="R21" i="21"/>
  <c r="E65" i="5"/>
  <c r="R17" i="21"/>
  <c r="E64" i="5"/>
  <c r="Q18" i="21"/>
  <c r="I5" i="21"/>
  <c r="Q15" i="21"/>
  <c r="K13" i="21"/>
  <c r="E52" i="5"/>
  <c r="K11" i="21"/>
  <c r="E53" i="5"/>
  <c r="E50" i="5"/>
  <c r="E57" i="5"/>
  <c r="E104" i="5"/>
  <c r="E46" i="5"/>
  <c r="E45" i="5"/>
  <c r="U25" i="21"/>
  <c r="E122" i="5"/>
  <c r="AE9" i="21" l="1"/>
  <c r="AE2" i="21"/>
  <c r="AE18" i="21"/>
  <c r="AE11" i="21"/>
  <c r="AE7" i="21"/>
  <c r="AE19" i="21"/>
  <c r="F26" i="5"/>
  <c r="E26" i="5" s="1"/>
  <c r="AE10" i="21"/>
  <c r="F12" i="5" s="1"/>
  <c r="E12" i="5" s="1"/>
  <c r="AE16" i="21"/>
  <c r="F13" i="5"/>
  <c r="F6" i="5"/>
  <c r="AE15" i="21"/>
  <c r="F3" i="5" s="1"/>
  <c r="E3" i="5" s="1"/>
  <c r="N25" i="21"/>
  <c r="AE4" i="21"/>
  <c r="AE3" i="21"/>
  <c r="F23" i="5" s="1"/>
  <c r="E23" i="5" s="1"/>
  <c r="F29" i="5"/>
  <c r="F4" i="5"/>
  <c r="F17" i="5"/>
  <c r="E17" i="5" s="1"/>
  <c r="F7" i="5"/>
  <c r="AE13" i="21"/>
  <c r="AE24" i="21"/>
  <c r="F10" i="5" s="1"/>
  <c r="M25" i="21"/>
  <c r="J25" i="21"/>
  <c r="I25" i="21"/>
  <c r="L25" i="21"/>
  <c r="R25" i="21"/>
  <c r="K25" i="21"/>
  <c r="Q25" i="21"/>
  <c r="S25" i="21"/>
  <c r="F15" i="5" l="1"/>
  <c r="F24" i="5"/>
  <c r="E24" i="5" s="1"/>
  <c r="F8" i="5"/>
  <c r="F31" i="5"/>
  <c r="E13" i="5"/>
  <c r="E15" i="5"/>
  <c r="E10" i="5"/>
  <c r="E29" i="5"/>
  <c r="E4" i="5" l="1"/>
  <c r="E117" i="5"/>
  <c r="E22" i="5"/>
  <c r="E8" i="5"/>
  <c r="E7" i="5"/>
  <c r="E31" i="5"/>
  <c r="E6" i="5"/>
  <c r="N37" i="5" l="1"/>
  <c r="M37" i="5"/>
  <c r="P37" i="5"/>
  <c r="E3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FB0275DE-D577-4806-A455-30668278940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236DBA73-DAFA-4C14-8258-390136B059E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5D106E96-2A4A-42C6-8F0C-4EC1EA175996}">
      <text>
        <r>
          <rPr>
            <b/>
            <sz val="9"/>
            <color indexed="81"/>
            <rFont val="Tahoma"/>
            <family val="2"/>
          </rPr>
          <t>rus: The numeric code for the class</t>
        </r>
      </text>
    </comment>
    <comment ref="AB1" authorId="0" shapeId="0" xr:uid="{3369F37D-9360-49D0-972D-6A205B04C53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81E4034-3D13-4E50-A61F-B8776709A4C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C386C00-8A06-4BF6-A433-B377086CE00B}">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39000B6-C6B9-4597-9044-828803805CD8}">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35DFCF6-FC9E-4187-AB91-A2EAFDE7229F}">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6B7C0B7F-21B8-41B4-B1CD-57B66EBA2C5C}">
      <text>
        <r>
          <rPr>
            <b/>
            <sz val="9"/>
            <color indexed="81"/>
            <rFont val="Tahoma"/>
            <family val="2"/>
          </rPr>
          <t>rus: The numeric code for the class</t>
        </r>
      </text>
    </comment>
    <comment ref="AB1" authorId="0" shapeId="0" xr:uid="{BD32E073-C408-4748-BF28-0108052C6042}">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A91B18E-1FDE-4980-89E4-D31FD682EC5A}">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E0D9C52-F560-4D14-B679-C8FD5239A61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C73C31CF-D4BD-4AA5-BAF4-01C9BE592413}">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98C6A8A-BA08-435F-9906-B184EAC4EEE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50BC96-4B3A-45A0-BEAC-A4DE61E9FC3A}">
      <text>
        <r>
          <rPr>
            <b/>
            <sz val="9"/>
            <color indexed="81"/>
            <rFont val="Tahoma"/>
            <family val="2"/>
          </rPr>
          <t>rus: The numeric code for the class</t>
        </r>
      </text>
    </comment>
    <comment ref="AB1" authorId="0" shapeId="0" xr:uid="{9309A68C-667A-4BF9-9606-A83166A1F80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43EA65EF-403B-4BCB-8173-EBDE17B00D59}">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52ED34-981A-44FF-A6C8-BB9817C4773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8A3075B-58EC-4409-A926-95A239245A2B}">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355E2EB9-092C-4F2E-95E9-F66F15AE8435}">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7E14745C-E9E0-44AB-A423-7C1D2710952E}">
      <text>
        <r>
          <rPr>
            <b/>
            <sz val="9"/>
            <color indexed="81"/>
            <rFont val="Tahoma"/>
            <family val="2"/>
          </rPr>
          <t>rus: The numeric code for the class</t>
        </r>
      </text>
    </comment>
    <comment ref="AB1" authorId="0" shapeId="0" xr:uid="{08F54164-3C48-482B-9414-1FA24925CE24}">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0FE3956-84EE-40FA-9F6C-FA3092227B0B}">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4FF0A119-ECCE-4575-B749-B409EBAEB489}">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79BD02F-11AE-43E1-8AA3-2908410E26AB}">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FFCEA31-FD2B-48E7-BA58-59042F99FFA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23F89821-A376-4357-A737-069868787F44}">
      <text>
        <r>
          <rPr>
            <b/>
            <sz val="9"/>
            <color indexed="81"/>
            <rFont val="Tahoma"/>
            <family val="2"/>
          </rPr>
          <t>rus: The numeric code for the class</t>
        </r>
      </text>
    </comment>
    <comment ref="AB1" authorId="0" shapeId="0" xr:uid="{51C4183D-E8EC-4FE2-B2EF-45EC3AF91FB9}">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6047BAC-5332-439E-8BF6-EAED4F04FB5D}">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A2D08327-EB2C-4AFA-9DFA-EB0D863BC895}">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20A14D26-EC56-4A84-9DDF-95B884E7901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D23BA97-8329-4FD9-9AB3-D9B2DD74F8F4}">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B77EE42E-DF59-46F5-8223-63BC698BB4F1}">
      <text>
        <r>
          <rPr>
            <b/>
            <sz val="9"/>
            <color indexed="81"/>
            <rFont val="Tahoma"/>
            <family val="2"/>
          </rPr>
          <t>rus: The numeric code for the class</t>
        </r>
      </text>
    </comment>
    <comment ref="AB1" authorId="0" shapeId="0" xr:uid="{01EA5094-21B2-41C1-A3AC-186CF700F144}">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D75F59B7-FCC3-4E9E-912D-CE25951F4ABD}">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FD78184E-FCDA-49BC-ABC9-436CEC70CAE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<sst xmlns="http://schemas.openxmlformats.org/spreadsheetml/2006/main" count="1306" uniqueCount="365">
  <si>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</si>
  <si>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</si>
  <si>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</si>
  <si>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</si>
  <si>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</si>
  <si>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</si>
  <si>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</si>
  <si>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</si>
  <si>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</si>
  <si>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</si>
  <si>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</si>
  <si>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</si>
  <si>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</si>
  <si>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</si>
  <si>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</si>
  <si>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</si>
  <si>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</si>
  <si>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</si>
  <si>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</si>
  <si>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</si>
  <si>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</si>
  <si>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</si>
  <si>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</si>
  <si>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</si>
  <si>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</si>
  <si>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</si>
  <si>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</si>
  <si>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</si>
  <si>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</si>
  <si>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</si>
  <si>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</si>
  <si>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</si>
  <si>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</si>
  <si>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</si>
  <si>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</si>
  <si>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</si>
  <si>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</si>
  <si>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</si>
  <si>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</si>
  <si>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</si>
  <si>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</si>
  <si>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</si>
  <si>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</si>
  <si>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</si>
  <si>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</si>
  <si>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</si>
  <si>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</si>
  <si>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</si>
  <si>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</si>
  <si>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</si>
  <si>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</si>
  <si>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</si>
  <si>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</si>
  <si>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</si>
  <si>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</si>
  <si>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</si>
  <si>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</si>
  <si>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</si>
  <si>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</si>
  <si>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</si>
  <si>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</si>
  <si>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</si>
  <si>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</si>
  <si>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</si>
  <si>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</si>
  <si>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</si>
  <si>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</si>
  <si>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</si>
  <si>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</si>
  <si>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</si>
  <si>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</si>
  <si>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</si>
  <si>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</si>
  <si>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</si>
  <si>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</si>
  <si>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DANNOCK</t>
  </si>
  <si>
    <t>Peter</t>
  </si>
  <si>
    <t>Noel</t>
  </si>
  <si>
    <t>HERITAGE</t>
  </si>
  <si>
    <t>1:54.6634</t>
  </si>
  <si>
    <t>-</t>
  </si>
  <si>
    <t>S3</t>
  </si>
  <si>
    <t>David Adam</t>
  </si>
  <si>
    <t>The Club Sprint Champion is the competitor who accrues the most overall Class Sprint Championship points for the season, omitting the competitor’s single worst result</t>
  </si>
  <si>
    <t>S18</t>
  </si>
  <si>
    <t>NCC</t>
  </si>
  <si>
    <t>NDC</t>
  </si>
  <si>
    <t>Max</t>
  </si>
  <si>
    <t>LLOYD</t>
  </si>
  <si>
    <t>Hung</t>
  </si>
  <si>
    <t>DO</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</si>
  <si>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</si>
  <si>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</si>
  <si>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</si>
  <si>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</si>
  <si>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</si>
  <si>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</si>
  <si>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</si>
  <si>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</si>
  <si>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</si>
  <si>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</si>
  <si>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</si>
  <si>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</si>
  <si>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Paul LEDWITH</t>
  </si>
  <si>
    <t>Ben SALE</t>
  </si>
  <si>
    <t>David ADAM</t>
  </si>
  <si>
    <t>Randy STAGNO-NAVARRA</t>
  </si>
  <si>
    <t>Kim COLE</t>
  </si>
  <si>
    <t>S13</t>
  </si>
  <si>
    <t>Alan CONRAD</t>
  </si>
  <si>
    <t>Dean HASNAT</t>
  </si>
  <si>
    <t>Gavin NEWMAN</t>
  </si>
  <si>
    <t>Noel HERITAGE</t>
  </si>
  <si>
    <t>Hung DO</t>
  </si>
  <si>
    <t>Craig GIRVAN</t>
  </si>
  <si>
    <t>Max LLOYD</t>
  </si>
  <si>
    <t>John REID</t>
  </si>
  <si>
    <t>Peter DANNOCK</t>
  </si>
  <si>
    <t>Simeon OUZAS</t>
  </si>
  <si>
    <t>Ken CAUCHI</t>
  </si>
  <si>
    <t>Daniel MARRIS</t>
  </si>
  <si>
    <t>Travis NOTT</t>
  </si>
  <si>
    <t>Mark MARRIS</t>
  </si>
  <si>
    <t>Sam HURST</t>
  </si>
  <si>
    <t>John McBREEN</t>
  </si>
  <si>
    <t>Leigh MUMMERY</t>
  </si>
  <si>
    <t>Russell GARNER</t>
  </si>
  <si>
    <t>NTR</t>
  </si>
  <si>
    <t>Ben</t>
  </si>
  <si>
    <t>SALE</t>
  </si>
  <si>
    <t>Dean</t>
  </si>
  <si>
    <t>HASNAT</t>
  </si>
  <si>
    <t>Gavin</t>
  </si>
  <si>
    <t>NEWMAN</t>
  </si>
  <si>
    <t>Sam</t>
  </si>
  <si>
    <t>HURST</t>
  </si>
  <si>
    <t>MCBREEN</t>
  </si>
  <si>
    <t>1. Phillip Island 16/1/22</t>
  </si>
  <si>
    <t>2. Sandown 12/2/22</t>
  </si>
  <si>
    <t>4. Winton 3/4/22</t>
  </si>
  <si>
    <t>6. Winton 5/6/22</t>
  </si>
  <si>
    <t>7. Phillip Island 3/7/22</t>
  </si>
  <si>
    <t>9. Sandown 3/9/22</t>
  </si>
  <si>
    <t>10. Winton 29/10/22</t>
  </si>
  <si>
    <t>11. Philliip Island 4/12/22</t>
  </si>
  <si>
    <r>
      <t>Total Points</t>
    </r>
    <r>
      <rPr>
        <sz val="10"/>
        <rFont val="Arial"/>
        <family val="2"/>
      </rPr>
      <t xml:space="preserve"> (Drop x3)</t>
    </r>
  </si>
  <si>
    <t>5. Sandown 7/5/22</t>
  </si>
  <si>
    <t>The 2022 Class Championship points score for a competitor is the sum of the points score from each round, omitting the competitor’s three worst results</t>
  </si>
  <si>
    <t>3. Wodonga Tafe 13/3/22</t>
  </si>
  <si>
    <t>Kim</t>
  </si>
  <si>
    <t>COLE</t>
  </si>
  <si>
    <t>Travis</t>
  </si>
  <si>
    <t>NOTT</t>
  </si>
  <si>
    <t>New lap record</t>
  </si>
  <si>
    <t>James Sanderson</t>
  </si>
  <si>
    <t>Robert Hart</t>
  </si>
  <si>
    <t>Randy Stagno Navarra</t>
  </si>
  <si>
    <t>Simon ACFIELD</t>
  </si>
  <si>
    <t>Robert DOWNES</t>
  </si>
  <si>
    <t>John DOWNES</t>
  </si>
  <si>
    <t>Travis ABREU</t>
  </si>
  <si>
    <t>Robert MASON</t>
  </si>
  <si>
    <t>1:26.4831</t>
  </si>
  <si>
    <t>1:29.6145</t>
  </si>
  <si>
    <t>S8</t>
  </si>
  <si>
    <t>1:30.5066</t>
  </si>
  <si>
    <t>1:31.2126</t>
  </si>
  <si>
    <t>1:34.2176</t>
  </si>
  <si>
    <t>1:34.3368</t>
  </si>
  <si>
    <t>P3</t>
  </si>
  <si>
    <t>1:36.6224</t>
  </si>
  <si>
    <t>1:36.6420</t>
  </si>
  <si>
    <t>1:36.7161</t>
  </si>
  <si>
    <t>1:36.8335</t>
  </si>
  <si>
    <t>1:36.8927</t>
  </si>
  <si>
    <t>1:37.2738</t>
  </si>
  <si>
    <t>1:37.4213</t>
  </si>
  <si>
    <t>1:37.4826</t>
  </si>
  <si>
    <t>1:38.7301</t>
  </si>
  <si>
    <t>1:40.3814</t>
  </si>
  <si>
    <t>1:40.8794</t>
  </si>
  <si>
    <t>1:43.1055</t>
  </si>
  <si>
    <t>1:45.5960</t>
  </si>
  <si>
    <t>1:45.7165</t>
  </si>
  <si>
    <t>1:46.1481</t>
  </si>
  <si>
    <t>1:48.5658</t>
  </si>
  <si>
    <t>Orlando LARA</t>
  </si>
  <si>
    <t>Leon BOGERS</t>
  </si>
  <si>
    <t>Adam LAZZARO</t>
  </si>
  <si>
    <t>Simon</t>
  </si>
  <si>
    <t>ACFIELD</t>
  </si>
  <si>
    <t>DOWNES</t>
  </si>
  <si>
    <t>Robert</t>
  </si>
  <si>
    <t>MASON</t>
  </si>
  <si>
    <t>Leigh</t>
  </si>
  <si>
    <t>MUMMERY</t>
  </si>
  <si>
    <t>8. Wakefield Park 22/8/22</t>
  </si>
  <si>
    <t>MX5 Club of Vic/Tas - MOTORSPORT CHAMPIONSHIP 2022</t>
  </si>
  <si>
    <t>Chris Hogan</t>
  </si>
  <si>
    <t>Noel Heritage</t>
  </si>
  <si>
    <t>Matthew Hogan</t>
  </si>
  <si>
    <t>Craig Girvan</t>
  </si>
  <si>
    <t>Peter Dannock</t>
  </si>
  <si>
    <t>John McBreen</t>
  </si>
  <si>
    <t>Adrian Zadro</t>
  </si>
  <si>
    <t>John Downes</t>
  </si>
  <si>
    <t>0:56.8429</t>
  </si>
  <si>
    <t>0:57.0905</t>
  </si>
  <si>
    <t>Ray Monik</t>
  </si>
  <si>
    <t>0:57.3565</t>
  </si>
  <si>
    <t>0:58.4136</t>
  </si>
  <si>
    <t>0:58.8535</t>
  </si>
  <si>
    <t>Matt Brogan</t>
  </si>
  <si>
    <t>0:59.5621</t>
  </si>
  <si>
    <t>Hung Do</t>
  </si>
  <si>
    <t>0:59.6642</t>
  </si>
  <si>
    <t>0:59.8180</t>
  </si>
  <si>
    <t>1:00.2181</t>
  </si>
  <si>
    <t>Neil Choi</t>
  </si>
  <si>
    <t>1:01.4514</t>
  </si>
  <si>
    <t>Mark Marris</t>
  </si>
  <si>
    <t>1:01.5182</t>
  </si>
  <si>
    <t>Simeon Ouzas</t>
  </si>
  <si>
    <t>1:01.8201</t>
  </si>
  <si>
    <t>1:01.8839</t>
  </si>
  <si>
    <t>1:02.2327</t>
  </si>
  <si>
    <t>Ken Cauchi</t>
  </si>
  <si>
    <t>1:02.3154</t>
  </si>
  <si>
    <t>Daniel marris</t>
  </si>
  <si>
    <t>1:03.0554</t>
  </si>
  <si>
    <t>1:03.1916</t>
  </si>
  <si>
    <t>Travis Nott</t>
  </si>
  <si>
    <t>1:03.1961</t>
  </si>
  <si>
    <t>Leon Bogers</t>
  </si>
  <si>
    <t>1:03.4717</t>
  </si>
  <si>
    <t>1:03.8167</t>
  </si>
  <si>
    <t>Roberto Ferrari</t>
  </si>
  <si>
    <t>1:04.7630</t>
  </si>
  <si>
    <t>Leigh Mummery</t>
  </si>
  <si>
    <t>1:05.0124</t>
  </si>
  <si>
    <t>Sam Hurst</t>
  </si>
  <si>
    <t>1:05.2569</t>
  </si>
  <si>
    <t>1:05.2570</t>
  </si>
  <si>
    <t>1:05.7810</t>
  </si>
  <si>
    <t>Russell</t>
  </si>
  <si>
    <t>GARNER</t>
  </si>
  <si>
    <t>Adrian</t>
  </si>
  <si>
    <t>ZADRO</t>
  </si>
  <si>
    <t>Roberto</t>
  </si>
  <si>
    <t>FERRARI</t>
  </si>
  <si>
    <t>Posted on lap:</t>
  </si>
  <si>
    <t>NoTimeSet</t>
  </si>
  <si>
    <t>Dorian No</t>
  </si>
  <si>
    <t>Gareth Pedley</t>
  </si>
  <si>
    <t>1:45.3001</t>
  </si>
  <si>
    <t>1:43.5329</t>
  </si>
  <si>
    <t>1:28.9541</t>
  </si>
  <si>
    <t>Randy Stagno-Navarra</t>
  </si>
  <si>
    <t>1:37.5350</t>
  </si>
  <si>
    <t>1:40.5720</t>
  </si>
  <si>
    <t>1:41.4790</t>
  </si>
  <si>
    <t>1:41.9060</t>
  </si>
  <si>
    <t>1:41.9520</t>
  </si>
  <si>
    <t>1:41.9940</t>
  </si>
  <si>
    <t>1:44.8040</t>
  </si>
  <si>
    <t>1:45.0620</t>
  </si>
  <si>
    <t>1:45.3730</t>
  </si>
  <si>
    <t>1:45.9380</t>
  </si>
  <si>
    <t>1:46.3810</t>
  </si>
  <si>
    <t>1:46.4150</t>
  </si>
  <si>
    <t>1:46.4180</t>
  </si>
  <si>
    <t>1:46.8390</t>
  </si>
  <si>
    <t>1:47.2890</t>
  </si>
  <si>
    <t>1:48.9090</t>
  </si>
  <si>
    <t>1:49.3790</t>
  </si>
  <si>
    <t>1:49.7460</t>
  </si>
  <si>
    <t>1:54.8730</t>
  </si>
  <si>
    <t>1:56.2290</t>
  </si>
  <si>
    <t>Michael DAY</t>
  </si>
  <si>
    <t>Barry PAYNE</t>
  </si>
  <si>
    <t>Tim MEADEN</t>
  </si>
  <si>
    <t>Craig BAIRD</t>
  </si>
  <si>
    <t>Roberto FERRARI</t>
  </si>
  <si>
    <t>Barry</t>
  </si>
  <si>
    <t>PAYNE</t>
  </si>
  <si>
    <t>BAIRD</t>
  </si>
  <si>
    <t>1:26.0978</t>
  </si>
  <si>
    <t>1:32.8540</t>
  </si>
  <si>
    <t>1:33.3456</t>
  </si>
  <si>
    <t>1:33.5330</t>
  </si>
  <si>
    <t>1:34.4602</t>
  </si>
  <si>
    <t>1:34.6274</t>
  </si>
  <si>
    <t>1:34.7004</t>
  </si>
  <si>
    <t>Steve WILLIAMSZ</t>
  </si>
  <si>
    <t>1:34.7564</t>
  </si>
  <si>
    <t>1:35.9654</t>
  </si>
  <si>
    <t>1:36.0617</t>
  </si>
  <si>
    <t>Sean KENT</t>
  </si>
  <si>
    <t>1:36.0716</t>
  </si>
  <si>
    <t>S1</t>
  </si>
  <si>
    <t>1:36.1268</t>
  </si>
  <si>
    <t>S5</t>
  </si>
  <si>
    <t>1:36.1329</t>
  </si>
  <si>
    <t>1:36.2558</t>
  </si>
  <si>
    <t>Murray SEYMOUR</t>
  </si>
  <si>
    <t>1:37.6133</t>
  </si>
  <si>
    <t>Adrian ZADRO</t>
  </si>
  <si>
    <t>1:37.6325</t>
  </si>
  <si>
    <t>1:37.8113</t>
  </si>
  <si>
    <t>1:38.2452</t>
  </si>
  <si>
    <t>1:38.5646</t>
  </si>
  <si>
    <t>Greg WHYTE</t>
  </si>
  <si>
    <t>1:39.2478</t>
  </si>
  <si>
    <t>1:40.8092</t>
  </si>
  <si>
    <t>1:41.1271</t>
  </si>
  <si>
    <t>P5</t>
  </si>
  <si>
    <t>1:42.3628</t>
  </si>
  <si>
    <t>1:43.5574</t>
  </si>
  <si>
    <t>1:43.7583</t>
  </si>
  <si>
    <t>1:46.1130</t>
  </si>
  <si>
    <t>1:46.3276</t>
  </si>
  <si>
    <t>WILLIAMSZ</t>
  </si>
  <si>
    <t>Steve</t>
  </si>
  <si>
    <t>1:12.2251</t>
  </si>
  <si>
    <t>Tim Emery</t>
  </si>
  <si>
    <t>David Wilken</t>
  </si>
  <si>
    <t>1:17.9290</t>
  </si>
  <si>
    <t>1:19.3620</t>
  </si>
  <si>
    <t>1:20.1370</t>
  </si>
  <si>
    <t>1:21.0830</t>
  </si>
  <si>
    <t>1:21.0910</t>
  </si>
  <si>
    <t>1:21.5860</t>
  </si>
  <si>
    <t>Jonathan EVANS</t>
  </si>
  <si>
    <t>1:22.2330</t>
  </si>
  <si>
    <t>1:22.7380</t>
  </si>
  <si>
    <t>1:22.8280</t>
  </si>
  <si>
    <t>1:23.7940</t>
  </si>
  <si>
    <t>1:24.7160</t>
  </si>
  <si>
    <t>1:24.7750</t>
  </si>
  <si>
    <t>1:25.1520</t>
  </si>
  <si>
    <t>1:25.3280</t>
  </si>
  <si>
    <t>1:25.3380</t>
  </si>
  <si>
    <t>1:25.6550</t>
  </si>
  <si>
    <t>1:25.9610</t>
  </si>
  <si>
    <t>1:26.0430</t>
  </si>
  <si>
    <t>1:26.7020</t>
  </si>
  <si>
    <t>1:27.1030</t>
  </si>
  <si>
    <t>1:28.0720</t>
  </si>
  <si>
    <t>1:29.1830</t>
  </si>
  <si>
    <t>1:31.0710</t>
  </si>
  <si>
    <t>Gareth PEDLEY</t>
  </si>
  <si>
    <t>S20</t>
  </si>
  <si>
    <t>S15</t>
  </si>
  <si>
    <t>Ian VAGUE</t>
  </si>
  <si>
    <t>Aaran ARULRAJAH</t>
  </si>
  <si>
    <t>Robert GOULDBOURN</t>
  </si>
  <si>
    <t>Gareth</t>
  </si>
  <si>
    <t>PEDLEY</t>
  </si>
  <si>
    <t>Ian</t>
  </si>
  <si>
    <t>VAGUE</t>
  </si>
  <si>
    <t>Aaren</t>
  </si>
  <si>
    <t>ARULRAJAH</t>
  </si>
  <si>
    <t>Aaran</t>
  </si>
  <si>
    <t>Jonathan</t>
  </si>
  <si>
    <t>EVANS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</si>
</sst>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98">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13" borderId="0" xfId="0" applyFill="1" applyBorder="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6" xfId="0" applyFont="1" applyFill="1" applyBorder="1" applyAlignment="1">
      <alignment horizontal="center"/>
    </xf>
    <xf numFmtId="49" fontId="0" fillId="12" borderId="0" xfId="0" applyNumberFormat="1" applyFill="1" applyBorder="1" applyAlignment="1">
      <alignment horizontal="center"/>
    </xf>
    <xf numFmtId="0" fontId="0" fillId="16" borderId="0" xfId="0" applyFill="1" applyBorder="1"/>
    <xf numFmtId="0" fontId="4" fillId="16" borderId="0" xfId="0" quotePrefix="1" applyFont="1" applyFill="1" applyBorder="1" applyAlignment="1">
      <alignment horizontal="center"/>
    </xf>
    <xf numFmtId="0" fontId="5" fillId="16" borderId="0" xfId="0" applyFont="1" applyFill="1"/>
    <xf numFmtId="0" fontId="0" fillId="16" borderId="0" xfId="0"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49" fontId="0" fillId="16"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5" fillId="17" borderId="0" xfId="0" applyNumberFormat="1" applyFont="1" applyFill="1" applyBorder="1" applyAlignment="1">
      <alignment horizontal="center"/>
    </xf>
    <xf numFmtId="0" fontId="5" fillId="17" borderId="6" xfId="0" applyNumberFormat="1" applyFont="1" applyFill="1" applyBorder="1" applyAlignment="1">
      <alignment horizontal="center"/>
    </xf>
    <xf numFmtId="0" fontId="4" fillId="0" borderId="0" xfId="0" applyFont="1" applyBorder="1" applyAlignment="1">
      <alignment horizontal="center" textRotation="90" wrapText="1"/>
    </xf>
    <xf numFmtId="0" fontId="5" fillId="16" borderId="0" xfId="0" applyFont="1" applyFill="1" applyBorder="1" applyAlignment="1">
      <alignment horizontal="center"/>
    </xf>
    <xf numFmtId="0" fontId="5" fillId="5" borderId="0" xfId="0" applyFont="1" applyFill="1" applyBorder="1" applyAlignment="1">
      <alignment horizontal="center"/>
    </xf>
    <xf numFmtId="0" fontId="0" fillId="20" borderId="0" xfId="0" applyFill="1"/>
    <xf numFmtId="0" fontId="4" fillId="20" borderId="0" xfId="0" applyFont="1" applyFill="1" applyBorder="1" applyAlignment="1">
      <alignment horizontal="center"/>
    </xf>
    <xf numFmtId="164" fontId="0" fillId="20" borderId="0" xfId="0" applyNumberFormat="1" applyFill="1" applyBorder="1" applyAlignment="1">
      <alignment horizontal="center"/>
    </xf>
    <xf numFmtId="0" fontId="4" fillId="20" borderId="4" xfId="0" applyNumberFormat="1" applyFont="1" applyFill="1" applyBorder="1" applyAlignment="1">
      <alignment horizontal="center"/>
    </xf>
    <xf numFmtId="0" fontId="5" fillId="20" borderId="5" xfId="0" applyFont="1" applyFill="1" applyBorder="1" applyAlignment="1">
      <alignment horizontal="center"/>
    </xf>
    <xf numFmtId="0" fontId="5" fillId="20" borderId="0" xfId="0" applyFont="1" applyFill="1" applyBorder="1" applyAlignment="1">
      <alignment horizontal="center"/>
    </xf>
    <xf numFmtId="0" fontId="6" fillId="21" borderId="0" xfId="0" applyFont="1" applyFill="1" applyBorder="1" applyAlignment="1"/>
    <xf numFmtId="164" fontId="0" fillId="21" borderId="0" xfId="0" applyNumberFormat="1" applyFill="1" applyBorder="1"/>
    <xf numFmtId="164" fontId="0" fillId="21" borderId="0" xfId="0" applyNumberFormat="1" applyFill="1" applyBorder="1" applyAlignment="1">
      <alignment horizontal="center"/>
    </xf>
    <xf numFmtId="0" fontId="4" fillId="21" borderId="0" xfId="0" applyNumberFormat="1" applyFont="1" applyFill="1" applyBorder="1" applyAlignment="1">
      <alignment horizontal="center"/>
    </xf>
    <xf numFmtId="0" fontId="5" fillId="21" borderId="0" xfId="0" applyFont="1" applyFill="1" applyBorder="1" applyAlignment="1">
      <alignment horizontal="center"/>
    </xf>
    <xf numFmtId="0" fontId="4" fillId="21" borderId="0" xfId="0" applyFont="1" applyFill="1" applyBorder="1" applyAlignment="1">
      <alignment horizontal="center"/>
    </xf>
    <xf numFmtId="0" fontId="5" fillId="21" borderId="0" xfId="0" applyFont="1" applyFill="1"/>
    <xf numFmtId="0" fontId="5" fillId="21" borderId="0" xfId="0" applyFont="1" applyFill="1" applyBorder="1"/>
    <xf numFmtId="0" fontId="4" fillId="21" borderId="2" xfId="0" applyNumberFormat="1" applyFont="1" applyFill="1" applyBorder="1" applyAlignment="1">
      <alignment horizontal="center"/>
    </xf>
    <xf numFmtId="0" fontId="5" fillId="21" borderId="5" xfId="0" applyFont="1" applyFill="1" applyBorder="1" applyAlignment="1">
      <alignment horizontal="center"/>
    </xf>
    <xf numFmtId="0" fontId="4" fillId="21" borderId="3" xfId="0" applyNumberFormat="1" applyFont="1" applyFill="1" applyBorder="1" applyAlignment="1">
      <alignment horizontal="center"/>
    </xf>
    <xf numFmtId="0" fontId="0" fillId="21" borderId="0" xfId="0" applyFill="1"/>
    <xf numFmtId="0" fontId="0" fillId="21" borderId="0" xfId="0" applyFill="1" applyBorder="1"/>
    <xf numFmtId="0" fontId="4" fillId="21"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quotePrefix="1" applyFont="1" applyFill="1" applyBorder="1" applyAlignment="1">
      <alignment horizontal="center"/>
    </xf>
    <xf numFmtId="0" fontId="5" fillId="22" borderId="0" xfId="0" applyFont="1" applyFill="1" applyBorder="1"/>
    <xf numFmtId="0" fontId="5" fillId="22" borderId="0" xfId="0" applyFont="1" applyFill="1" applyAlignment="1">
      <alignment horizontal="center"/>
    </xf>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applyBorder="1"/>
    <xf numFmtId="0" fontId="4" fillId="22" borderId="0" xfId="0" applyFont="1" applyFill="1" applyBorder="1" applyAlignment="1">
      <alignment horizontal="center"/>
    </xf>
    <xf numFmtId="0" fontId="4" fillId="22" borderId="4" xfId="0" applyNumberFormat="1" applyFont="1" applyFill="1" applyBorder="1" applyAlignment="1">
      <alignment horizontal="center"/>
    </xf>
    <xf numFmtId="0" fontId="6" fillId="18" borderId="0" xfId="0" applyFont="1" applyFill="1" applyBorder="1" applyAlignment="1"/>
    <xf numFmtId="164" fontId="0" fillId="18" borderId="0" xfId="0" applyNumberFormat="1" applyFill="1" applyBorder="1"/>
    <xf numFmtId="164" fontId="0" fillId="18" borderId="0" xfId="0" applyNumberFormat="1" applyFill="1" applyBorder="1" applyAlignment="1">
      <alignment horizontal="center"/>
    </xf>
    <xf numFmtId="0" fontId="4" fillId="18" borderId="0" xfId="0" applyNumberFormat="1" applyFont="1" applyFill="1" applyBorder="1" applyAlignment="1">
      <alignment horizontal="center"/>
    </xf>
    <xf numFmtId="0" fontId="5" fillId="18" borderId="0" xfId="0" applyFont="1" applyFill="1" applyBorder="1" applyAlignment="1">
      <alignment horizontal="center"/>
    </xf>
    <xf numFmtId="0" fontId="4" fillId="18" borderId="0" xfId="0" quotePrefix="1" applyFont="1" applyFill="1" applyBorder="1" applyAlignment="1">
      <alignment horizontal="center"/>
    </xf>
    <xf numFmtId="0" fontId="5" fillId="18" borderId="0" xfId="0" applyFont="1" applyFill="1" applyBorder="1"/>
    <xf numFmtId="0" fontId="5" fillId="18" borderId="0" xfId="0" applyFont="1" applyFill="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0" xfId="0" applyFont="1" applyFill="1" applyBorder="1" applyAlignment="1">
      <alignment horizontal="center"/>
    </xf>
    <xf numFmtId="0" fontId="4" fillId="18"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8" borderId="5" xfId="0" applyFont="1" applyFill="1" applyBorder="1" applyAlignment="1">
      <alignment horizontal="center" vertical="center" wrapText="1"/>
    </xf>
    <xf numFmtId="0" fontId="4" fillId="18" borderId="3" xfId="0" applyFont="1" applyFill="1" applyBorder="1" applyAlignment="1">
      <alignment horizontal="center"/>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0" fontId="5" fillId="10" borderId="5" xfId="0" applyFont="1" applyFill="1" applyBorder="1" applyAlignment="1">
      <alignment horizontal="center"/>
    </xf>
    <xf numFmtId="0" fontId="5" fillId="18"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0" fillId="0" borderId="8" xfId="0" applyNumberFormat="1" applyBorder="1"/>
    <xf numFmtId="164" fontId="0" fillId="0" borderId="0" xfId="0" applyNumberFormat="1" applyBorder="1"/>
    <xf numFmtId="164" fontId="0" fillId="0" borderId="8" xfId="0" applyNumberForma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0" xfId="0" applyAlignment="1">
      <alignment horizontal="left"/>
    </xf>
    <xf numFmtId="49" fontId="4" fillId="0" borderId="0" xfId="0" applyNumberFormat="1"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5" fillId="0" borderId="6" xfId="0" applyFont="1" applyBorder="1" applyAlignment="1">
      <alignment horizontal="center"/>
    </xf>
    <xf numFmtId="165" fontId="5" fillId="0" borderId="0" xfId="0" applyNumberFormat="1" applyFont="1" applyAlignment="1">
      <alignment horizontal="center"/>
    </xf>
    <xf numFmtId="0" fontId="0" fillId="13" borderId="0" xfId="0" applyFill="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20" borderId="0" xfId="0" applyFont="1" applyFill="1" applyAlignment="1">
      <alignment horizontal="center"/>
    </xf>
    <xf numFmtId="164" fontId="4" fillId="20" borderId="6"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18" borderId="0" xfId="0" applyFont="1" applyFill="1" applyAlignment="1">
      <alignment horizontal="center"/>
    </xf>
    <xf numFmtId="164" fontId="4" fillId="18"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1" xfId="0" applyBorder="1" applyAlignment="1">
      <alignment horizontal="left"/>
    </xf>
    <xf numFmtId="49"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1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0" xfId="0" applyFont="1" applyFill="1" applyAlignment="1">
      <alignment horizontal="center"/>
    </xf>
    <xf numFmtId="49" fontId="0" fillId="0" borderId="0" xfId="0" applyNumberFormat="1"/>
    <xf numFmtId="49" fontId="4" fillId="0" borderId="0" xfId="0" applyNumberFormat="1" applyFont="1"/>
    <xf numFmtId="0" fontId="4" fillId="15" borderId="7" xfId="0" applyNumberFormat="1" applyFont="1" applyFill="1" applyBorder="1" applyAlignment="1">
      <alignment horizontal="center"/>
    </xf>
    <xf numFmtId="0" fontId="4" fillId="15" borderId="5" xfId="0" applyNumberFormat="1" applyFont="1" applyFill="1" applyBorder="1" applyAlignment="1">
      <alignment horizontal="center"/>
    </xf>
    <xf numFmtId="0" fontId="4" fillId="15" borderId="11" xfId="0" applyNumberFormat="1"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5" fontId="5" fillId="0" borderId="25" xfId="0" applyNumberFormat="1" applyFont="1" applyBorder="1" applyAlignment="1">
      <alignment horizontal="center"/>
    </xf>
    <xf numFmtId="2" fontId="0" fillId="0" borderId="25" xfId="0" applyNumberFormat="1" applyBorder="1" applyAlignment="1">
      <alignment horizontal="center"/>
    </xf>
    <xf numFmtId="0" fontId="0" fillId="0" borderId="26" xfId="0" applyBorder="1" applyAlignment="1">
      <alignment horizontal="center"/>
    </xf>
    <xf numFmtId="49" fontId="4" fillId="5"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49" fontId="4" fillId="10" borderId="6" xfId="0" applyNumberFormat="1" applyFont="1" applyFill="1" applyBorder="1" applyAlignment="1">
      <alignment horizontal="center"/>
    </xf>
    <xf numFmtId="0" fontId="4" fillId="12" borderId="5" xfId="0" applyFont="1" applyFill="1" applyBorder="1" applyAlignment="1">
      <alignment horizontal="center"/>
    </xf>
    <xf numFmtId="49" fontId="4" fillId="0" borderId="8" xfId="0" applyNumberFormat="1" applyFont="1" applyBorder="1"/>
    <xf numFmtId="0" fontId="5" fillId="17" borderId="0" xfId="0" applyFont="1" applyFill="1" applyBorder="1" applyAlignment="1">
      <alignment horizontal="center"/>
    </xf>
    <xf numFmtId="49" fontId="0" fillId="0" borderId="1" xfId="0" applyNumberFormat="1" applyBorder="1"/>
    <xf numFmtId="0" fontId="0" fillId="0" borderId="7"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4" fillId="9" borderId="5" xfId="0" applyFont="1" applyFill="1" applyBorder="1" applyAlignment="1">
      <alignment horizontal="center"/>
    </xf>
    <xf numFmtId="164" fontId="5" fillId="8" borderId="8" xfId="2" applyNumberFormat="1" applyFill="1" applyBorder="1" applyAlignment="1">
      <alignment horizontal="center"/>
    </xf>
    <xf numFmtId="164" fontId="5" fillId="5" borderId="0" xfId="2" applyNumberFormat="1" applyFill="1" applyAlignment="1">
      <alignment horizontal="center"/>
    </xf>
    <xf numFmtId="164" fontId="5" fillId="20" borderId="0" xfId="2" applyNumberFormat="1" applyFill="1" applyAlignment="1">
      <alignment horizontal="center"/>
    </xf>
    <xf numFmtId="164" fontId="5" fillId="21" borderId="0" xfId="2" applyNumberFormat="1" applyFill="1" applyAlignment="1">
      <alignment horizontal="center"/>
    </xf>
    <xf numFmtId="164" fontId="5" fillId="22" borderId="0" xfId="2" applyNumberFormat="1" applyFill="1" applyAlignment="1">
      <alignment horizontal="center"/>
    </xf>
    <xf numFmtId="164" fontId="5" fillId="18" borderId="0" xfId="2" applyNumberFormat="1" applyFill="1" applyAlignment="1">
      <alignment horizontal="center"/>
    </xf>
    <xf numFmtId="164" fontId="5" fillId="12" borderId="0" xfId="3" applyNumberFormat="1" applyFill="1" applyAlignment="1">
      <alignment horizontal="center"/>
    </xf>
    <xf numFmtId="164" fontId="5" fillId="4" borderId="0" xfId="3" applyNumberFormat="1" applyFill="1" applyAlignment="1">
      <alignment horizontal="center"/>
    </xf>
    <xf numFmtId="164" fontId="5" fillId="9" borderId="0" xfId="2" applyNumberFormat="1" applyFill="1" applyAlignment="1">
      <alignment horizontal="center"/>
    </xf>
    <xf numFmtId="164" fontId="5" fillId="7" borderId="0" xfId="2" applyNumberFormat="1" applyFill="1" applyAlignment="1">
      <alignment horizontal="center"/>
    </xf>
    <xf numFmtId="164" fontId="5" fillId="6" borderId="1" xfId="2" applyNumberFormat="1" applyFill="1" applyBorder="1" applyAlignment="1">
      <alignment horizontal="center"/>
    </xf>
    <xf numFmtId="164" fontId="5" fillId="11" borderId="0" xfId="2" applyNumberFormat="1" applyFill="1" applyAlignment="1">
      <alignment horizontal="center"/>
    </xf>
    <xf numFmtId="164" fontId="5" fillId="10" borderId="0" xfId="2" applyNumberFormat="1" applyFill="1" applyAlignment="1">
      <alignment horizontal="center"/>
    </xf>
    <xf numFmtId="164" fontId="4" fillId="0" borderId="8" xfId="0" applyNumberFormat="1" applyFont="1" applyBorder="1" applyAlignment="1">
      <alignment horizontal="center"/>
    </xf>
    <xf numFmtId="0" fontId="4" fillId="0" borderId="8" xfId="0" applyFont="1" applyBorder="1"/>
    <xf numFmtId="164" fontId="4" fillId="0" borderId="0" xfId="0" applyNumberFormat="1" applyFont="1" applyBorder="1" applyAlignment="1">
      <alignment horizontal="center"/>
    </xf>
    <xf numFmtId="0" fontId="4" fillId="0" borderId="0" xfId="0" applyFont="1" applyBorder="1"/>
    <xf numFmtId="164" fontId="0" fillId="0" borderId="1" xfId="0" applyNumberFormat="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1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0" xfId="0" applyFont="1" applyBorder="1"/>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839">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0"/>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328125" defaultRowHeight="13.15" x14ac:dyDescent="0.4"/>
  <cols>
    <col min="1" max="1" width="7.1328125" style="2" bestFit="1" customWidth="1"/>
    <col min="2" max="2" width="9.86328125" style="1" customWidth="1"/>
    <col min="3" max="3" width="18.59765625" style="1" bestFit="1" customWidth="1"/>
    <col min="4" max="4" width="8.59765625" style="8" customWidth="1"/>
    <col min="5" max="5" width="10.3984375" style="25" customWidth="1"/>
    <col min="6" max="16" width="6.73046875" style="8" customWidth="1"/>
    <col min="17" max="17" width="19.73046875" style="1" hidden="1" customWidth="1"/>
    <col min="18" max="18" width="7.1328125" style="1" customWidth="1"/>
    <col min="19" max="16384" width="9.1328125" style="1"/>
  </cols>
  <sheetData>
    <row r="1" spans="1:18" ht="15.4" thickBot="1" x14ac:dyDescent="0.45">
      <c r="A1" s="491" t="s">
        <v>197</v>
      </c>
      <c r="B1" s="492"/>
      <c r="C1" s="492"/>
      <c r="D1" s="492"/>
      <c r="E1" s="492"/>
      <c r="F1" s="492"/>
      <c r="G1" s="492"/>
      <c r="H1" s="492"/>
      <c r="I1" s="492"/>
      <c r="J1" s="492"/>
      <c r="K1" s="492"/>
      <c r="L1" s="492"/>
      <c r="M1" s="492"/>
      <c r="N1" s="492"/>
      <c r="O1" s="492"/>
      <c r="P1" s="493"/>
    </row>
    <row r="2" spans="1:18" s="27" customFormat="1" ht="132.75" customHeight="1" thickBot="1" x14ac:dyDescent="0.45">
      <c r="A2" s="2" t="s">
        <v>0</v>
      </c>
      <c r="B2" s="49" t="s">
        <v>1</v>
      </c>
      <c r="C2" s="49"/>
      <c r="D2" s="2" t="s">
        <v>2</v>
      </c>
      <c r="E2" s="50" t="s">
        <v>145</v>
      </c>
      <c r="F2" s="51" t="s">
        <v>137</v>
      </c>
      <c r="G2" s="51" t="s">
        <v>138</v>
      </c>
      <c r="H2" s="51" t="s">
        <v>148</v>
      </c>
      <c r="I2" s="51" t="s">
        <v>139</v>
      </c>
      <c r="J2" s="51" t="s">
        <v>146</v>
      </c>
      <c r="K2" s="51" t="s">
        <v>140</v>
      </c>
      <c r="L2" s="51" t="s">
        <v>141</v>
      </c>
      <c r="M2" s="250" t="s">
        <v>196</v>
      </c>
      <c r="N2" s="51" t="s">
        <v>142</v>
      </c>
      <c r="O2" s="51" t="s">
        <v>143</v>
      </c>
      <c r="P2" s="51" t="s">
        <v>144</v>
      </c>
      <c r="Q2" s="26"/>
      <c r="R2" s="26"/>
    </row>
    <row r="3" spans="1:18" s="5" customFormat="1" x14ac:dyDescent="0.4">
      <c r="A3" s="241">
        <v>1</v>
      </c>
      <c r="B3" s="243" t="s">
        <v>89</v>
      </c>
      <c r="C3" s="217" t="s">
        <v>90</v>
      </c>
      <c r="D3" s="218" t="s">
        <v>85</v>
      </c>
      <c r="E3" s="438">
        <f t="shared" ref="E3:E31" si="0">SUM(F3:P3) - SMALL(F3:P3,1)  - SMALL(F3:P3,2)  - SMALL(F3:P3,3)</f>
        <v>700</v>
      </c>
      <c r="F3" s="482">
        <f>IFERROR(VLOOKUP($Q3,'Rd1 PI'!$C$2:$AE$24,29,0),0)</f>
        <v>95</v>
      </c>
      <c r="G3" s="483">
        <f>IFERROR(VLOOKUP($Q3,'Rd2 Sandown'!$C$2:$AE$23,29,0),0)</f>
        <v>90</v>
      </c>
      <c r="H3" s="483">
        <f>IFERROR(VLOOKUP($Q3,'Rd3 Wodonga'!$C$2:$AE$26,29,0),0)</f>
        <v>110</v>
      </c>
      <c r="I3" s="483">
        <f>IFERROR(VLOOKUP($Q3,'Rd4 Winton'!$C$2:$AE$26,29,0),0)</f>
        <v>110</v>
      </c>
      <c r="J3" s="483">
        <f>IFERROR(VLOOKUP($Q3,'Rd5 Sandown'!$C$2:$AE$28,29,0),0)</f>
        <v>95</v>
      </c>
      <c r="K3" s="483">
        <f>IFERROR(VLOOKUP($Q3,'Rd6 WintonShort'!$C$2:$AE$28,29,0),0)</f>
        <v>90</v>
      </c>
      <c r="L3" s="483">
        <f>IFERROR(VLOOKUP($Q3,'Rd7 PI'!$C$2:$AE$35,29,0),0)</f>
        <v>110</v>
      </c>
      <c r="M3" s="483">
        <f>IFERROR(VLOOKUP($Q3,#REF!,27,0),0)</f>
        <v>0</v>
      </c>
      <c r="N3" s="483">
        <f>IFERROR(VLOOKUP($Q3,#REF!,27,0),0)</f>
        <v>0</v>
      </c>
      <c r="O3" s="483">
        <f>IFERROR(VLOOKUP($Q3,#REF!,27,0),0)</f>
        <v>0</v>
      </c>
      <c r="P3" s="484">
        <f>IFERROR(VLOOKUP($Q3,#REF!,27,0),0)</f>
        <v>0</v>
      </c>
      <c r="Q3" s="5" t="str">
        <f t="shared" ref="Q3:Q31" si="1">CONCATENATE(LOWER(B3)," ",LOWER(C3))</f>
        <v>hung do</v>
      </c>
    </row>
    <row r="4" spans="1:18" s="5" customFormat="1" x14ac:dyDescent="0.4">
      <c r="A4" s="242">
        <v>2</v>
      </c>
      <c r="B4" s="244" t="s">
        <v>27</v>
      </c>
      <c r="C4" s="219" t="s">
        <v>28</v>
      </c>
      <c r="D4" s="4" t="s">
        <v>5</v>
      </c>
      <c r="E4" s="439">
        <f t="shared" si="0"/>
        <v>660</v>
      </c>
      <c r="F4" s="485">
        <f>IFERROR(VLOOKUP($Q4,'Rd1 PI'!$C$2:$AE$24,29,0),0)</f>
        <v>90</v>
      </c>
      <c r="G4" s="4">
        <f>IFERROR(VLOOKUP($Q4,'Rd2 Sandown'!$C$2:$AE$23,29,0),0)</f>
        <v>95</v>
      </c>
      <c r="H4" s="4">
        <f>IFERROR(VLOOKUP($Q4,'Rd3 Wodonga'!$C$2:$AE$26,29,0),0)</f>
        <v>110</v>
      </c>
      <c r="I4" s="4">
        <f>IFERROR(VLOOKUP($Q4,'Rd4 Winton'!$C$2:$AE$26,29,0),0)</f>
        <v>95</v>
      </c>
      <c r="J4" s="4">
        <f>IFERROR(VLOOKUP($Q4,'Rd5 Sandown'!$C$2:$AE$28,29,0),0)</f>
        <v>110</v>
      </c>
      <c r="K4" s="4">
        <f>IFERROR(VLOOKUP($Q4,'Rd6 WintonShort'!$C$2:$AE$28,29,0),0)</f>
        <v>50</v>
      </c>
      <c r="L4" s="4">
        <f>IFERROR(VLOOKUP($Q4,'Rd7 PI'!$C$2:$AE$35,29,0),0)</f>
        <v>110</v>
      </c>
      <c r="M4" s="4">
        <f>IFERROR(VLOOKUP($Q4,#REF!,27,0),0)</f>
        <v>0</v>
      </c>
      <c r="N4" s="4">
        <f>IFERROR(VLOOKUP($Q4,#REF!,27,0),0)</f>
        <v>0</v>
      </c>
      <c r="O4" s="4">
        <f>IFERROR(VLOOKUP($Q4,#REF!,27,0),0)</f>
        <v>0</v>
      </c>
      <c r="P4" s="486">
        <f>IFERROR(VLOOKUP($Q4,#REF!,27,0),0)</f>
        <v>0</v>
      </c>
      <c r="Q4" s="5" t="str">
        <f t="shared" si="1"/>
        <v>simeon ouzas</v>
      </c>
    </row>
    <row r="5" spans="1:18" s="5" customFormat="1" x14ac:dyDescent="0.4">
      <c r="A5" s="242">
        <v>3</v>
      </c>
      <c r="B5" s="244" t="s">
        <v>194</v>
      </c>
      <c r="C5" s="219" t="s">
        <v>195</v>
      </c>
      <c r="D5" s="4" t="s">
        <v>3</v>
      </c>
      <c r="E5" s="439">
        <f t="shared" si="0"/>
        <v>525</v>
      </c>
      <c r="F5" s="485">
        <f>IFERROR(VLOOKUP($Q5,'Rd1 PI'!$C$2:$AE$24,29,0),0)</f>
        <v>90</v>
      </c>
      <c r="G5" s="4">
        <f>IFERROR(VLOOKUP($Q5,'Rd2 Sandown'!$C$2:$AE$23,29,0),0)</f>
        <v>65</v>
      </c>
      <c r="H5" s="4">
        <f>IFERROR(VLOOKUP($Q5,'Rd3 Wodonga'!$C$2:$AE$26,29,0),0)</f>
        <v>100</v>
      </c>
      <c r="I5" s="4">
        <f>IFERROR(VLOOKUP($Q5,'Rd4 Winton'!$C$2:$AE$26,29,0),0)</f>
        <v>90</v>
      </c>
      <c r="J5" s="4">
        <f>IFERROR(VLOOKUP($Q5,'Rd5 Sandown'!$C$2:$AE$28,29,0),0)</f>
        <v>90</v>
      </c>
      <c r="K5" s="4">
        <f>IFERROR(VLOOKUP($Q5,'Rd6 WintonShort'!$C$2:$AE$28,29,0),0)</f>
        <v>90</v>
      </c>
      <c r="L5" s="4">
        <f>IFERROR(VLOOKUP($Q5,'Rd7 PI'!$C$2:$AE$35,29,0),0)</f>
        <v>0</v>
      </c>
      <c r="M5" s="4">
        <f>IFERROR(VLOOKUP($Q5,#REF!,27,0),0)</f>
        <v>0</v>
      </c>
      <c r="N5" s="4">
        <f>IFERROR(VLOOKUP($Q5,#REF!,27,0),0)</f>
        <v>0</v>
      </c>
      <c r="O5" s="4">
        <f>IFERROR(VLOOKUP($Q5,#REF!,27,0),0)</f>
        <v>0</v>
      </c>
      <c r="P5" s="486">
        <f>IFERROR(VLOOKUP($Q5,#REF!,27,0),0)</f>
        <v>0</v>
      </c>
      <c r="Q5" s="5" t="str">
        <f t="shared" si="1"/>
        <v>leigh mummery</v>
      </c>
    </row>
    <row r="6" spans="1:18" s="5" customFormat="1" x14ac:dyDescent="0.4">
      <c r="A6" s="242">
        <v>4</v>
      </c>
      <c r="B6" s="244" t="s">
        <v>130</v>
      </c>
      <c r="C6" s="219" t="s">
        <v>131</v>
      </c>
      <c r="D6" s="4" t="s">
        <v>40</v>
      </c>
      <c r="E6" s="439">
        <f t="shared" si="0"/>
        <v>490</v>
      </c>
      <c r="F6" s="485">
        <f>IFERROR(VLOOKUP($Q6,'Rd1 PI'!$C$2:$AE$24,29,0),0)</f>
        <v>90</v>
      </c>
      <c r="G6" s="4">
        <f>IFERROR(VLOOKUP($Q6,'Rd2 Sandown'!$C$2:$AE$23,29,0),0)</f>
        <v>95</v>
      </c>
      <c r="H6" s="4">
        <f>IFERROR(VLOOKUP($Q6,'Rd3 Wodonga'!$C$2:$AE$26,29,0),0)</f>
        <v>110</v>
      </c>
      <c r="I6" s="4">
        <f>IFERROR(VLOOKUP($Q6,'Rd4 Winton'!$C$2:$AE$26,29,0),0)</f>
        <v>0</v>
      </c>
      <c r="J6" s="4">
        <f>IFERROR(VLOOKUP($Q6,'Rd5 Sandown'!$C$2:$AE$28,29,0),0)</f>
        <v>0</v>
      </c>
      <c r="K6" s="4">
        <f>IFERROR(VLOOKUP($Q6,'Rd6 WintonShort'!$C$2:$AE$28,29,0),0)</f>
        <v>90</v>
      </c>
      <c r="L6" s="4">
        <f>IFERROR(VLOOKUP($Q6,'Rd7 PI'!$C$2:$AE$35,29,0),0)</f>
        <v>105</v>
      </c>
      <c r="M6" s="4">
        <f>IFERROR(VLOOKUP($Q6,#REF!,27,0),0)</f>
        <v>0</v>
      </c>
      <c r="N6" s="4">
        <f>IFERROR(VLOOKUP($Q6,#REF!,27,0),0)</f>
        <v>0</v>
      </c>
      <c r="O6" s="4">
        <f>IFERROR(VLOOKUP($Q6,#REF!,27,0),0)</f>
        <v>0</v>
      </c>
      <c r="P6" s="486">
        <f>IFERROR(VLOOKUP($Q6,#REF!,27,0),0)</f>
        <v>0</v>
      </c>
      <c r="Q6" s="5" t="str">
        <f t="shared" si="1"/>
        <v>dean hasnat</v>
      </c>
    </row>
    <row r="7" spans="1:18" s="5" customFormat="1" x14ac:dyDescent="0.4">
      <c r="A7" s="242">
        <v>5</v>
      </c>
      <c r="B7" s="244" t="s">
        <v>68</v>
      </c>
      <c r="C7" s="219" t="s">
        <v>69</v>
      </c>
      <c r="D7" s="4" t="s">
        <v>41</v>
      </c>
      <c r="E7" s="439">
        <f t="shared" si="0"/>
        <v>430</v>
      </c>
      <c r="F7" s="485">
        <f>IFERROR(VLOOKUP($Q7,'Rd1 PI'!$C$2:$AE$24,29,0),0)</f>
        <v>65</v>
      </c>
      <c r="G7" s="4">
        <f>IFERROR(VLOOKUP($Q7,'Rd2 Sandown'!$C$2:$AE$23,29,0),0)</f>
        <v>65</v>
      </c>
      <c r="H7" s="4">
        <f>IFERROR(VLOOKUP($Q7,'Rd3 Wodonga'!$C$2:$AE$26,29,0),0)</f>
        <v>65</v>
      </c>
      <c r="I7" s="4">
        <f>IFERROR(VLOOKUP($Q7,'Rd4 Winton'!$C$2:$AE$26,29,0),0)</f>
        <v>105</v>
      </c>
      <c r="J7" s="4">
        <f>IFERROR(VLOOKUP($Q7,'Rd5 Sandown'!$C$2:$AE$28,29,0),0)</f>
        <v>0</v>
      </c>
      <c r="K7" s="4">
        <f>IFERROR(VLOOKUP($Q7,'Rd6 WintonShort'!$C$2:$AE$28,29,0),0)</f>
        <v>65</v>
      </c>
      <c r="L7" s="4">
        <f>IFERROR(VLOOKUP($Q7,'Rd7 PI'!$C$2:$AE$35,29,0),0)</f>
        <v>65</v>
      </c>
      <c r="M7" s="4">
        <f>IFERROR(VLOOKUP($Q7,#REF!,27,0),0)</f>
        <v>0</v>
      </c>
      <c r="N7" s="4">
        <f>IFERROR(VLOOKUP($Q7,#REF!,27,0),0)</f>
        <v>0</v>
      </c>
      <c r="O7" s="4">
        <f>IFERROR(VLOOKUP($Q7,#REF!,27,0),0)</f>
        <v>0</v>
      </c>
      <c r="P7" s="486">
        <f>IFERROR(VLOOKUP($Q7,#REF!,27,0),0)</f>
        <v>0</v>
      </c>
      <c r="Q7" s="5" t="str">
        <f t="shared" si="1"/>
        <v>alan conrad</v>
      </c>
    </row>
    <row r="8" spans="1:18" s="5" customFormat="1" x14ac:dyDescent="0.4">
      <c r="A8" s="242">
        <v>6</v>
      </c>
      <c r="B8" s="244" t="s">
        <v>70</v>
      </c>
      <c r="C8" s="219" t="s">
        <v>71</v>
      </c>
      <c r="D8" s="4" t="s">
        <v>16</v>
      </c>
      <c r="E8" s="439">
        <f t="shared" si="0"/>
        <v>405</v>
      </c>
      <c r="F8" s="485">
        <f>IFERROR(VLOOKUP($Q8,'Rd1 PI'!$C$2:$AE$24,29,0),0)</f>
        <v>95</v>
      </c>
      <c r="G8" s="4">
        <f>IFERROR(VLOOKUP($Q8,'Rd2 Sandown'!$C$2:$AE$23,29,0),0)</f>
        <v>110</v>
      </c>
      <c r="H8" s="4">
        <f>IFERROR(VLOOKUP($Q8,'Rd3 Wodonga'!$C$2:$AE$26,29,0),0)</f>
        <v>0</v>
      </c>
      <c r="I8" s="4">
        <f>IFERROR(VLOOKUP($Q8,'Rd4 Winton'!$C$2:$AE$26,29,0),0)</f>
        <v>0</v>
      </c>
      <c r="J8" s="4">
        <f>IFERROR(VLOOKUP($Q8,'Rd5 Sandown'!$C$2:$AE$28,29,0),0)</f>
        <v>110</v>
      </c>
      <c r="K8" s="4">
        <f>IFERROR(VLOOKUP($Q8,'Rd6 WintonShort'!$C$2:$AE$28,29,0),0)</f>
        <v>0</v>
      </c>
      <c r="L8" s="4">
        <f>IFERROR(VLOOKUP($Q8,'Rd7 PI'!$C$2:$AE$35,29,0),0)</f>
        <v>90</v>
      </c>
      <c r="M8" s="4">
        <f>IFERROR(VLOOKUP($Q8,#REF!,27,0),0)</f>
        <v>0</v>
      </c>
      <c r="N8" s="4">
        <f>IFERROR(VLOOKUP($Q8,#REF!,27,0),0)</f>
        <v>0</v>
      </c>
      <c r="O8" s="4">
        <f>IFERROR(VLOOKUP($Q8,#REF!,27,0),0)</f>
        <v>0</v>
      </c>
      <c r="P8" s="486">
        <f>IFERROR(VLOOKUP($Q8,#REF!,27,0),0)</f>
        <v>0</v>
      </c>
      <c r="Q8" s="5" t="str">
        <f t="shared" si="1"/>
        <v>david adam</v>
      </c>
    </row>
    <row r="9" spans="1:18" s="5" customFormat="1" x14ac:dyDescent="0.4">
      <c r="A9" s="242">
        <v>7</v>
      </c>
      <c r="B9" s="244" t="s">
        <v>192</v>
      </c>
      <c r="C9" s="219" t="s">
        <v>191</v>
      </c>
      <c r="D9" s="4" t="s">
        <v>86</v>
      </c>
      <c r="E9" s="439">
        <f t="shared" si="0"/>
        <v>380</v>
      </c>
      <c r="F9" s="485">
        <f>IFERROR(VLOOKUP($Q9,'Rd1 PI'!$C$2:$AE$24,29,0),0)</f>
        <v>0</v>
      </c>
      <c r="G9" s="4">
        <f>IFERROR(VLOOKUP($Q9,'Rd2 Sandown'!$C$2:$AE$23,29,0),0)</f>
        <v>75</v>
      </c>
      <c r="H9" s="4">
        <f>IFERROR(VLOOKUP($Q9,'Rd3 Wodonga'!$C$2:$AE$26,29,0),0)</f>
        <v>0</v>
      </c>
      <c r="I9" s="4">
        <f>IFERROR(VLOOKUP($Q9,'Rd4 Winton'!$C$2:$AE$26,29,0),0)</f>
        <v>105</v>
      </c>
      <c r="J9" s="4">
        <f>IFERROR(VLOOKUP($Q9,'Rd5 Sandown'!$C$2:$AE$28,29,0),0)</f>
        <v>65</v>
      </c>
      <c r="K9" s="4">
        <f>IFERROR(VLOOKUP($Q9,'Rd6 WintonShort'!$C$2:$AE$28,29,0),0)</f>
        <v>65</v>
      </c>
      <c r="L9" s="4">
        <f>IFERROR(VLOOKUP($Q9,'Rd7 PI'!$C$2:$AE$35,29,0),0)</f>
        <v>70</v>
      </c>
      <c r="M9" s="4">
        <f>IFERROR(VLOOKUP($Q9,#REF!,27,0),0)</f>
        <v>0</v>
      </c>
      <c r="N9" s="4">
        <f>IFERROR(VLOOKUP($Q9,#REF!,27,0),0)</f>
        <v>0</v>
      </c>
      <c r="O9" s="4">
        <f>IFERROR(VLOOKUP($Q9,#REF!,27,0),0)</f>
        <v>0</v>
      </c>
      <c r="P9" s="486">
        <f>IFERROR(VLOOKUP($Q9,#REF!,27,0),0)</f>
        <v>0</v>
      </c>
      <c r="Q9" s="5" t="str">
        <f t="shared" si="1"/>
        <v>robert downes</v>
      </c>
    </row>
    <row r="10" spans="1:18" s="5" customFormat="1" x14ac:dyDescent="0.4">
      <c r="A10" s="242">
        <v>8</v>
      </c>
      <c r="B10" s="244" t="s">
        <v>93</v>
      </c>
      <c r="C10" s="219" t="s">
        <v>94</v>
      </c>
      <c r="D10" s="4" t="s">
        <v>85</v>
      </c>
      <c r="E10" s="439">
        <f t="shared" si="0"/>
        <v>355</v>
      </c>
      <c r="F10" s="485">
        <f>IFERROR(VLOOKUP($Q10,'Rd1 PI'!$C$2:$AE$24,29,0),0)</f>
        <v>65</v>
      </c>
      <c r="G10" s="4">
        <f>IFERROR(VLOOKUP($Q10,'Rd2 Sandown'!$C$2:$AE$23,29,0),0)</f>
        <v>50</v>
      </c>
      <c r="H10" s="4">
        <f>IFERROR(VLOOKUP($Q10,'Rd3 Wodonga'!$C$2:$AE$26,29,0),0)</f>
        <v>70</v>
      </c>
      <c r="I10" s="4">
        <f>IFERROR(VLOOKUP($Q10,'Rd4 Winton'!$C$2:$AE$26,29,0),0)</f>
        <v>50</v>
      </c>
      <c r="J10" s="4">
        <f>IFERROR(VLOOKUP($Q10,'Rd5 Sandown'!$C$2:$AE$28,29,0),0)</f>
        <v>35</v>
      </c>
      <c r="K10" s="4">
        <f>IFERROR(VLOOKUP($Q10,'Rd6 WintonShort'!$C$2:$AE$28,29,0),0)</f>
        <v>35</v>
      </c>
      <c r="L10" s="4">
        <f>IFERROR(VLOOKUP($Q10,'Rd7 PI'!$C$2:$AE$35,29,0),0)</f>
        <v>50</v>
      </c>
      <c r="M10" s="4">
        <f>IFERROR(VLOOKUP($Q10,#REF!,27,0),0)</f>
        <v>0</v>
      </c>
      <c r="N10" s="4">
        <f>IFERROR(VLOOKUP($Q10,#REF!,27,0),0)</f>
        <v>0</v>
      </c>
      <c r="O10" s="4">
        <f>IFERROR(VLOOKUP($Q10,#REF!,27,0),0)</f>
        <v>0</v>
      </c>
      <c r="P10" s="486">
        <f>IFERROR(VLOOKUP($Q10,#REF!,27,0),0)</f>
        <v>0</v>
      </c>
      <c r="Q10" s="5" t="str">
        <f t="shared" si="1"/>
        <v>craig girvan</v>
      </c>
    </row>
    <row r="11" spans="1:18" s="5" customFormat="1" x14ac:dyDescent="0.4">
      <c r="A11" s="242">
        <v>9</v>
      </c>
      <c r="B11" s="244" t="s">
        <v>246</v>
      </c>
      <c r="C11" s="219" t="s">
        <v>247</v>
      </c>
      <c r="D11" s="4" t="s">
        <v>5</v>
      </c>
      <c r="E11" s="439">
        <f t="shared" si="0"/>
        <v>305</v>
      </c>
      <c r="F11" s="485">
        <f>IFERROR(VLOOKUP($Q11,'Rd1 PI'!$C$2:$AE$24,29,0),0)</f>
        <v>0</v>
      </c>
      <c r="G11" s="4">
        <f>IFERROR(VLOOKUP($Q11,'Rd2 Sandown'!$C$2:$AE$23,29,0),0)</f>
        <v>0</v>
      </c>
      <c r="H11" s="4">
        <f>IFERROR(VLOOKUP($Q11,'Rd3 Wodonga'!$C$2:$AE$26,29,0),0)</f>
        <v>85</v>
      </c>
      <c r="I11" s="4">
        <f>IFERROR(VLOOKUP($Q11,'Rd4 Winton'!$C$2:$AE$26,29,0),0)</f>
        <v>0</v>
      </c>
      <c r="J11" s="4">
        <f>IFERROR(VLOOKUP($Q11,'Rd5 Sandown'!$C$2:$AE$28,29,0),0)</f>
        <v>65</v>
      </c>
      <c r="K11" s="4">
        <f>IFERROR(VLOOKUP($Q11,'Rd6 WintonShort'!$C$2:$AE$28,29,0),0)</f>
        <v>90</v>
      </c>
      <c r="L11" s="4">
        <f>IFERROR(VLOOKUP($Q11,'Rd7 PI'!$C$2:$AE$35,29,0),0)</f>
        <v>65</v>
      </c>
      <c r="M11" s="4">
        <f>IFERROR(VLOOKUP($Q11,#REF!,27,0),0)</f>
        <v>0</v>
      </c>
      <c r="N11" s="4">
        <f>IFERROR(VLOOKUP($Q11,#REF!,27,0),0)</f>
        <v>0</v>
      </c>
      <c r="O11" s="4">
        <f>IFERROR(VLOOKUP($Q11,#REF!,27,0),0)</f>
        <v>0</v>
      </c>
      <c r="P11" s="486">
        <f>IFERROR(VLOOKUP($Q11,#REF!,27,0),0)</f>
        <v>0</v>
      </c>
      <c r="Q11" s="5" t="str">
        <f t="shared" si="1"/>
        <v>adrian zadro</v>
      </c>
    </row>
    <row r="12" spans="1:18" s="5" customFormat="1" x14ac:dyDescent="0.4">
      <c r="A12" s="242">
        <v>10</v>
      </c>
      <c r="B12" s="244" t="s">
        <v>77</v>
      </c>
      <c r="C12" s="219" t="s">
        <v>78</v>
      </c>
      <c r="D12" s="4" t="s">
        <v>40</v>
      </c>
      <c r="E12" s="439">
        <f t="shared" si="0"/>
        <v>295</v>
      </c>
      <c r="F12" s="485">
        <f>IFERROR(VLOOKUP($Q12,'Rd1 PI'!$C$2:$AE$24,29,0),0)</f>
        <v>50</v>
      </c>
      <c r="G12" s="4">
        <f>IFERROR(VLOOKUP($Q12,'Rd2 Sandown'!$C$2:$AE$23,29,0),0)</f>
        <v>65</v>
      </c>
      <c r="H12" s="4">
        <f>IFERROR(VLOOKUP($Q12,'Rd3 Wodonga'!$C$2:$AE$26,29,0),0)</f>
        <v>0</v>
      </c>
      <c r="I12" s="4">
        <f>IFERROR(VLOOKUP($Q12,'Rd4 Winton'!$C$2:$AE$26,29,0),0)</f>
        <v>50</v>
      </c>
      <c r="J12" s="4">
        <f>IFERROR(VLOOKUP($Q12,'Rd5 Sandown'!$C$2:$AE$28,29,0),0)</f>
        <v>90</v>
      </c>
      <c r="K12" s="4">
        <f>IFERROR(VLOOKUP($Q12,'Rd6 WintonShort'!$C$2:$AE$28,29,0),0)</f>
        <v>5</v>
      </c>
      <c r="L12" s="4">
        <f>IFERROR(VLOOKUP($Q12,'Rd7 PI'!$C$2:$AE$35,29,0),0)</f>
        <v>35</v>
      </c>
      <c r="M12" s="4">
        <f>IFERROR(VLOOKUP($Q12,#REF!,27,0),0)</f>
        <v>0</v>
      </c>
      <c r="N12" s="4">
        <f>IFERROR(VLOOKUP($Q12,#REF!,27,0),0)</f>
        <v>0</v>
      </c>
      <c r="O12" s="4">
        <f>IFERROR(VLOOKUP($Q12,#REF!,27,0),0)</f>
        <v>0</v>
      </c>
      <c r="P12" s="486">
        <f>IFERROR(VLOOKUP($Q12,#REF!,27,0),0)</f>
        <v>0</v>
      </c>
      <c r="Q12" s="5" t="str">
        <f t="shared" si="1"/>
        <v>noel heritage</v>
      </c>
    </row>
    <row r="13" spans="1:18" s="5" customFormat="1" x14ac:dyDescent="0.4">
      <c r="A13" s="242">
        <v>11</v>
      </c>
      <c r="B13" s="244" t="s">
        <v>134</v>
      </c>
      <c r="C13" s="219" t="s">
        <v>135</v>
      </c>
      <c r="D13" s="4" t="s">
        <v>5</v>
      </c>
      <c r="E13" s="439">
        <f t="shared" si="0"/>
        <v>285</v>
      </c>
      <c r="F13" s="485">
        <f>IFERROR(VLOOKUP($Q13,'Rd1 PI'!$C$2:$AE$24,29,0),0)</f>
        <v>65</v>
      </c>
      <c r="G13" s="4">
        <f>IFERROR(VLOOKUP($Q13,'Rd2 Sandown'!$C$2:$AE$23,29,0),0)</f>
        <v>50</v>
      </c>
      <c r="H13" s="4">
        <f>IFERROR(VLOOKUP($Q13,'Rd3 Wodonga'!$C$2:$AE$26,29,0),0)</f>
        <v>65</v>
      </c>
      <c r="I13" s="4">
        <f>IFERROR(VLOOKUP($Q13,'Rd4 Winton'!$C$2:$AE$26,29,0),0)</f>
        <v>0</v>
      </c>
      <c r="J13" s="4">
        <f>IFERROR(VLOOKUP($Q13,'Rd5 Sandown'!$C$2:$AE$28,29,0),0)</f>
        <v>35</v>
      </c>
      <c r="K13" s="4">
        <f>IFERROR(VLOOKUP($Q13,'Rd6 WintonShort'!$C$2:$AE$28,29,0),0)</f>
        <v>35</v>
      </c>
      <c r="L13" s="4">
        <f>IFERROR(VLOOKUP($Q13,'Rd7 PI'!$C$2:$AE$35,29,0),0)</f>
        <v>35</v>
      </c>
      <c r="M13" s="4">
        <f>IFERROR(VLOOKUP($Q13,#REF!,27,0),0)</f>
        <v>0</v>
      </c>
      <c r="N13" s="4">
        <f>IFERROR(VLOOKUP($Q13,#REF!,27,0),0)</f>
        <v>0</v>
      </c>
      <c r="O13" s="4">
        <f>IFERROR(VLOOKUP($Q13,#REF!,27,0),0)</f>
        <v>0</v>
      </c>
      <c r="P13" s="486">
        <f>IFERROR(VLOOKUP($Q13,#REF!,27,0),0)</f>
        <v>0</v>
      </c>
      <c r="Q13" s="5" t="str">
        <f t="shared" si="1"/>
        <v>sam hurst</v>
      </c>
    </row>
    <row r="14" spans="1:18" s="5" customFormat="1" x14ac:dyDescent="0.4">
      <c r="A14" s="242">
        <v>12</v>
      </c>
      <c r="B14" s="244" t="s">
        <v>95</v>
      </c>
      <c r="C14" s="219" t="s">
        <v>191</v>
      </c>
      <c r="D14" s="4" t="s">
        <v>5</v>
      </c>
      <c r="E14" s="439">
        <f t="shared" si="0"/>
        <v>280</v>
      </c>
      <c r="F14" s="485">
        <f>IFERROR(VLOOKUP($Q14,'Rd1 PI'!$C$2:$AE$24,29,0),0)</f>
        <v>0</v>
      </c>
      <c r="G14" s="4">
        <f>IFERROR(VLOOKUP($Q14,'Rd2 Sandown'!$C$2:$AE$23,29,0),0)</f>
        <v>65</v>
      </c>
      <c r="H14" s="4">
        <f>IFERROR(VLOOKUP($Q14,'Rd3 Wodonga'!$C$2:$AE$26,29,0),0)</f>
        <v>50</v>
      </c>
      <c r="I14" s="4">
        <f>IFERROR(VLOOKUP($Q14,'Rd4 Winton'!$C$2:$AE$26,29,0),0)</f>
        <v>0</v>
      </c>
      <c r="J14" s="4">
        <f>IFERROR(VLOOKUP($Q14,'Rd5 Sandown'!$C$2:$AE$28,29,0),0)</f>
        <v>50</v>
      </c>
      <c r="K14" s="4">
        <f>IFERROR(VLOOKUP($Q14,'Rd6 WintonShort'!$C$2:$AE$28,29,0),0)</f>
        <v>65</v>
      </c>
      <c r="L14" s="4">
        <f>IFERROR(VLOOKUP($Q14,'Rd7 PI'!$C$2:$AE$35,29,0),0)</f>
        <v>50</v>
      </c>
      <c r="M14" s="4">
        <f>IFERROR(VLOOKUP($Q14,#REF!,27,0),0)</f>
        <v>0</v>
      </c>
      <c r="N14" s="4">
        <f>IFERROR(VLOOKUP($Q14,#REF!,27,0),0)</f>
        <v>0</v>
      </c>
      <c r="O14" s="4">
        <f>IFERROR(VLOOKUP($Q14,#REF!,27,0),0)</f>
        <v>0</v>
      </c>
      <c r="P14" s="486">
        <f>IFERROR(VLOOKUP($Q14,#REF!,27,0),0)</f>
        <v>0</v>
      </c>
      <c r="Q14" s="5" t="str">
        <f t="shared" si="1"/>
        <v>john downes</v>
      </c>
    </row>
    <row r="15" spans="1:18" s="5" customFormat="1" x14ac:dyDescent="0.4">
      <c r="A15" s="242">
        <v>13</v>
      </c>
      <c r="B15" s="244" t="s">
        <v>76</v>
      </c>
      <c r="C15" s="219" t="s">
        <v>75</v>
      </c>
      <c r="D15" s="4" t="s">
        <v>40</v>
      </c>
      <c r="E15" s="439">
        <f t="shared" si="0"/>
        <v>265</v>
      </c>
      <c r="F15" s="485">
        <f>IFERROR(VLOOKUP($Q15,'Rd1 PI'!$C$2:$AE$24,29,0),0)</f>
        <v>90</v>
      </c>
      <c r="G15" s="4">
        <f>IFERROR(VLOOKUP($Q15,'Rd2 Sandown'!$C$2:$AE$23,29,0),0)</f>
        <v>0</v>
      </c>
      <c r="H15" s="4">
        <f>IFERROR(VLOOKUP($Q15,'Rd3 Wodonga'!$C$2:$AE$26,29,0),0)</f>
        <v>65</v>
      </c>
      <c r="I15" s="4">
        <f>IFERROR(VLOOKUP($Q15,'Rd4 Winton'!$C$2:$AE$26,29,0),0)</f>
        <v>35</v>
      </c>
      <c r="J15" s="4">
        <f>IFERROR(VLOOKUP($Q15,'Rd5 Sandown'!$C$2:$AE$28,29,0),0)</f>
        <v>50</v>
      </c>
      <c r="K15" s="4">
        <f>IFERROR(VLOOKUP($Q15,'Rd6 WintonShort'!$C$2:$AE$28,29,0),0)</f>
        <v>5</v>
      </c>
      <c r="L15" s="4">
        <f>IFERROR(VLOOKUP($Q15,'Rd7 PI'!$C$2:$AE$35,29,0),0)</f>
        <v>20</v>
      </c>
      <c r="M15" s="4">
        <f>IFERROR(VLOOKUP($Q15,#REF!,27,0),0)</f>
        <v>0</v>
      </c>
      <c r="N15" s="4">
        <f>IFERROR(VLOOKUP($Q15,#REF!,27,0),0)</f>
        <v>0</v>
      </c>
      <c r="O15" s="4">
        <f>IFERROR(VLOOKUP($Q15,#REF!,27,0),0)</f>
        <v>0</v>
      </c>
      <c r="P15" s="486">
        <f>IFERROR(VLOOKUP($Q15,#REF!,27,0),0)</f>
        <v>0</v>
      </c>
      <c r="Q15" s="5" t="str">
        <f t="shared" si="1"/>
        <v>peter dannock</v>
      </c>
    </row>
    <row r="16" spans="1:18" s="5" customFormat="1" x14ac:dyDescent="0.4">
      <c r="A16" s="242">
        <v>14</v>
      </c>
      <c r="B16" s="244" t="s">
        <v>192</v>
      </c>
      <c r="C16" s="219" t="s">
        <v>193</v>
      </c>
      <c r="D16" s="4" t="s">
        <v>3</v>
      </c>
      <c r="E16" s="439">
        <f t="shared" si="0"/>
        <v>245</v>
      </c>
      <c r="F16" s="485">
        <f>IFERROR(VLOOKUP($Q16,'Rd1 PI'!$C$2:$AE$24,29,0),0)</f>
        <v>0</v>
      </c>
      <c r="G16" s="4">
        <f>IFERROR(VLOOKUP($Q16,'Rd2 Sandown'!$C$2:$AE$23,29,0),0)</f>
        <v>90</v>
      </c>
      <c r="H16" s="4">
        <f>IFERROR(VLOOKUP($Q16,'Rd3 Wodonga'!$C$2:$AE$26,29,0),0)</f>
        <v>0</v>
      </c>
      <c r="I16" s="4">
        <f>IFERROR(VLOOKUP($Q16,'Rd4 Winton'!$C$2:$AE$26,29,0),0)</f>
        <v>0</v>
      </c>
      <c r="J16" s="4">
        <f>IFERROR(VLOOKUP($Q16,'Rd5 Sandown'!$C$2:$AE$28,29,0),0)</f>
        <v>65</v>
      </c>
      <c r="K16" s="4">
        <f>IFERROR(VLOOKUP($Q16,'Rd6 WintonShort'!$C$2:$AE$28,29,0),0)</f>
        <v>0</v>
      </c>
      <c r="L16" s="4">
        <f>IFERROR(VLOOKUP($Q16,'Rd7 PI'!$C$2:$AE$35,29,0),0)</f>
        <v>90</v>
      </c>
      <c r="M16" s="4">
        <f>IFERROR(VLOOKUP($Q16,#REF!,27,0),0)</f>
        <v>0</v>
      </c>
      <c r="N16" s="4">
        <f>IFERROR(VLOOKUP($Q16,#REF!,27,0),0)</f>
        <v>0</v>
      </c>
      <c r="O16" s="4">
        <f>IFERROR(VLOOKUP($Q16,#REF!,27,0),0)</f>
        <v>0</v>
      </c>
      <c r="P16" s="486">
        <f>IFERROR(VLOOKUP($Q16,#REF!,27,0),0)</f>
        <v>0</v>
      </c>
      <c r="Q16" s="5" t="str">
        <f t="shared" si="1"/>
        <v>robert mason</v>
      </c>
    </row>
    <row r="17" spans="1:18" s="5" customFormat="1" x14ac:dyDescent="0.4">
      <c r="A17" s="242">
        <v>15</v>
      </c>
      <c r="B17" s="244" t="s">
        <v>132</v>
      </c>
      <c r="C17" s="219" t="s">
        <v>133</v>
      </c>
      <c r="D17" s="4" t="s">
        <v>40</v>
      </c>
      <c r="E17" s="439">
        <f t="shared" si="0"/>
        <v>215</v>
      </c>
      <c r="F17" s="485">
        <f>IFERROR(VLOOKUP($Q17,'Rd1 PI'!$C$2:$AE$24,29,0),0)</f>
        <v>65</v>
      </c>
      <c r="G17" s="4">
        <f>IFERROR(VLOOKUP($Q17,'Rd2 Sandown'!$C$2:$AE$23,29,0),0)</f>
        <v>0</v>
      </c>
      <c r="H17" s="4">
        <f>IFERROR(VLOOKUP($Q17,'Rd3 Wodonga'!$C$2:$AE$26,29,0),0)</f>
        <v>0</v>
      </c>
      <c r="I17" s="4">
        <f>IFERROR(VLOOKUP($Q17,'Rd4 Winton'!$C$2:$AE$26,29,0),0)</f>
        <v>95</v>
      </c>
      <c r="J17" s="4">
        <f>IFERROR(VLOOKUP($Q17,'Rd5 Sandown'!$C$2:$AE$28,29,0),0)</f>
        <v>0</v>
      </c>
      <c r="K17" s="4">
        <f>IFERROR(VLOOKUP($Q17,'Rd6 WintonShort'!$C$2:$AE$28,29,0),0)</f>
        <v>5</v>
      </c>
      <c r="L17" s="4">
        <f>IFERROR(VLOOKUP($Q17,'Rd7 PI'!$C$2:$AE$35,29,0),0)</f>
        <v>50</v>
      </c>
      <c r="M17" s="4">
        <f>IFERROR(VLOOKUP($Q17,#REF!,27,0),0)</f>
        <v>0</v>
      </c>
      <c r="N17" s="4">
        <f>IFERROR(VLOOKUP($Q17,#REF!,27,0),0)</f>
        <v>0</v>
      </c>
      <c r="O17" s="4">
        <f>IFERROR(VLOOKUP($Q17,#REF!,27,0),0)</f>
        <v>0</v>
      </c>
      <c r="P17" s="486">
        <f>IFERROR(VLOOKUP($Q17,#REF!,27,0),0)</f>
        <v>0</v>
      </c>
      <c r="Q17" s="5" t="str">
        <f t="shared" si="1"/>
        <v>gavin newman</v>
      </c>
    </row>
    <row r="18" spans="1:18" s="5" customFormat="1" x14ac:dyDescent="0.4">
      <c r="A18" s="242">
        <v>16</v>
      </c>
      <c r="B18" s="244" t="s">
        <v>93</v>
      </c>
      <c r="C18" s="219" t="s">
        <v>285</v>
      </c>
      <c r="D18" s="4" t="s">
        <v>4</v>
      </c>
      <c r="E18" s="439">
        <f t="shared" si="0"/>
        <v>210</v>
      </c>
      <c r="F18" s="485">
        <f>IFERROR(VLOOKUP($Q18,'Rd1 PI'!$C$2:$AE$24,29,0),0)</f>
        <v>0</v>
      </c>
      <c r="G18" s="4">
        <f>IFERROR(VLOOKUP($Q18,'Rd2 Sandown'!$C$2:$AE$23,29,0),0)</f>
        <v>0</v>
      </c>
      <c r="H18" s="4">
        <f>IFERROR(VLOOKUP($Q18,'Rd3 Wodonga'!$C$2:$AE$26,29,0),0)</f>
        <v>0</v>
      </c>
      <c r="I18" s="4">
        <f>IFERROR(VLOOKUP($Q18,'Rd4 Winton'!$C$2:$AE$26,29,0),0)</f>
        <v>85</v>
      </c>
      <c r="J18" s="4">
        <f>IFERROR(VLOOKUP($Q18,'Rd5 Sandown'!$C$2:$AE$28,29,0),0)</f>
        <v>20</v>
      </c>
      <c r="K18" s="4">
        <f>IFERROR(VLOOKUP($Q18,'Rd6 WintonShort'!$C$2:$AE$28,29,0),0)</f>
        <v>65</v>
      </c>
      <c r="L18" s="4">
        <f>IFERROR(VLOOKUP($Q18,'Rd7 PI'!$C$2:$AE$35,29,0),0)</f>
        <v>40</v>
      </c>
      <c r="M18" s="4">
        <f>IFERROR(VLOOKUP($Q18,#REF!,27,0),0)</f>
        <v>0</v>
      </c>
      <c r="N18" s="4">
        <f>IFERROR(VLOOKUP($Q18,#REF!,27,0),0)</f>
        <v>0</v>
      </c>
      <c r="O18" s="4">
        <f>IFERROR(VLOOKUP($Q18,#REF!,27,0),0)</f>
        <v>0</v>
      </c>
      <c r="P18" s="486">
        <f>IFERROR(VLOOKUP($Q18,#REF!,27,0),0)</f>
        <v>0</v>
      </c>
      <c r="Q18" s="5" t="str">
        <f t="shared" si="1"/>
        <v>craig baird</v>
      </c>
    </row>
    <row r="19" spans="1:18" s="5" customFormat="1" x14ac:dyDescent="0.4">
      <c r="A19" s="242">
        <v>17</v>
      </c>
      <c r="B19" s="244" t="s">
        <v>322</v>
      </c>
      <c r="C19" s="219" t="s">
        <v>321</v>
      </c>
      <c r="D19" s="4" t="s">
        <v>21</v>
      </c>
      <c r="E19" s="439">
        <f t="shared" si="0"/>
        <v>175</v>
      </c>
      <c r="F19" s="485">
        <f>IFERROR(VLOOKUP($Q19,'Rd1 PI'!$C$2:$AE$24,29,0),0)</f>
        <v>0</v>
      </c>
      <c r="G19" s="4">
        <f>IFERROR(VLOOKUP($Q19,'Rd2 Sandown'!$C$2:$AE$23,29,0),0)</f>
        <v>0</v>
      </c>
      <c r="H19" s="4">
        <f>IFERROR(VLOOKUP($Q19,'Rd3 Wodonga'!$C$2:$AE$26,29,0),0)</f>
        <v>0</v>
      </c>
      <c r="I19" s="4">
        <f>IFERROR(VLOOKUP($Q19,'Rd4 Winton'!$C$2:$AE$26,29,0),0)</f>
        <v>0</v>
      </c>
      <c r="J19" s="4">
        <f>IFERROR(VLOOKUP($Q19,'Rd5 Sandown'!$C$2:$AE$28,29,0),0)</f>
        <v>75</v>
      </c>
      <c r="K19" s="4">
        <f>IFERROR(VLOOKUP($Q19,'Rd6 WintonShort'!$C$2:$AE$28,29,0),0)</f>
        <v>0</v>
      </c>
      <c r="L19" s="4">
        <f>IFERROR(VLOOKUP($Q19,'Rd7 PI'!$C$2:$AE$35,29,0),0)</f>
        <v>100</v>
      </c>
      <c r="M19" s="4">
        <f>IFERROR(VLOOKUP($Q19,#REF!,27,0),0)</f>
        <v>0</v>
      </c>
      <c r="N19" s="4">
        <f>IFERROR(VLOOKUP($Q19,#REF!,27,0),0)</f>
        <v>0</v>
      </c>
      <c r="O19" s="4">
        <f>IFERROR(VLOOKUP($Q19,#REF!,27,0),0)</f>
        <v>0</v>
      </c>
      <c r="P19" s="486">
        <f>IFERROR(VLOOKUP($Q19,#REF!,27,0),0)</f>
        <v>0</v>
      </c>
      <c r="Q19" s="5" t="str">
        <f t="shared" si="1"/>
        <v>steve williamsz</v>
      </c>
    </row>
    <row r="20" spans="1:18" s="5" customFormat="1" x14ac:dyDescent="0.4">
      <c r="A20" s="242">
        <v>18</v>
      </c>
      <c r="B20" s="244" t="s">
        <v>248</v>
      </c>
      <c r="C20" s="219" t="s">
        <v>249</v>
      </c>
      <c r="D20" s="4" t="s">
        <v>85</v>
      </c>
      <c r="E20" s="439">
        <f t="shared" si="0"/>
        <v>150</v>
      </c>
      <c r="F20" s="485">
        <f>IFERROR(VLOOKUP($Q20,'Rd1 PI'!$C$2:$AE$24,29,0),0)</f>
        <v>0</v>
      </c>
      <c r="G20" s="4">
        <f>IFERROR(VLOOKUP($Q20,'Rd2 Sandown'!$C$2:$AE$23,29,0),0)</f>
        <v>0</v>
      </c>
      <c r="H20" s="4">
        <f>IFERROR(VLOOKUP($Q20,'Rd3 Wodonga'!$C$2:$AE$26,29,0),0)</f>
        <v>40</v>
      </c>
      <c r="I20" s="4">
        <f>IFERROR(VLOOKUP($Q20,'Rd4 Winton'!$C$2:$AE$26,29,0),0)</f>
        <v>20</v>
      </c>
      <c r="J20" s="4">
        <f>IFERROR(VLOOKUP($Q20,'Rd5 Sandown'!$C$2:$AE$28,29,0),0)</f>
        <v>20</v>
      </c>
      <c r="K20" s="4">
        <f>IFERROR(VLOOKUP($Q20,'Rd6 WintonShort'!$C$2:$AE$28,29,0),0)</f>
        <v>50</v>
      </c>
      <c r="L20" s="4">
        <f>IFERROR(VLOOKUP($Q20,'Rd7 PI'!$C$2:$AE$35,29,0),0)</f>
        <v>20</v>
      </c>
      <c r="M20" s="4">
        <f>IFERROR(VLOOKUP($Q20,#REF!,27,0),0)</f>
        <v>0</v>
      </c>
      <c r="N20" s="4">
        <f>IFERROR(VLOOKUP($Q20,#REF!,27,0),0)</f>
        <v>0</v>
      </c>
      <c r="O20" s="4">
        <f>IFERROR(VLOOKUP($Q20,#REF!,27,0),0)</f>
        <v>0</v>
      </c>
      <c r="P20" s="486">
        <f>IFERROR(VLOOKUP($Q20,#REF!,27,0),0)</f>
        <v>0</v>
      </c>
      <c r="Q20" s="5" t="str">
        <f t="shared" si="1"/>
        <v>roberto ferrari</v>
      </c>
    </row>
    <row r="21" spans="1:18" s="5" customFormat="1" x14ac:dyDescent="0.4">
      <c r="A21" s="242">
        <v>19</v>
      </c>
      <c r="B21" s="244" t="s">
        <v>356</v>
      </c>
      <c r="C21" s="219" t="s">
        <v>357</v>
      </c>
      <c r="D21" s="4" t="s">
        <v>13</v>
      </c>
      <c r="E21" s="439">
        <f t="shared" si="0"/>
        <v>110</v>
      </c>
      <c r="F21" s="485">
        <f>IFERROR(VLOOKUP($Q21,'Rd1 PI'!$C$2:$AE$24,29,0),0)</f>
        <v>0</v>
      </c>
      <c r="G21" s="4">
        <f>IFERROR(VLOOKUP($Q21,'Rd2 Sandown'!$C$2:$AE$23,29,0),0)</f>
        <v>0</v>
      </c>
      <c r="H21" s="4">
        <f>IFERROR(VLOOKUP($Q21,'Rd3 Wodonga'!$C$2:$AE$26,29,0),0)</f>
        <v>0</v>
      </c>
      <c r="I21" s="4">
        <f>IFERROR(VLOOKUP($Q21,'Rd4 Winton'!$C$2:$AE$26,29,0),0)</f>
        <v>0</v>
      </c>
      <c r="J21" s="4">
        <f>IFERROR(VLOOKUP($Q21,'Rd5 Sandown'!$C$2:$AE$28,29,0),0)</f>
        <v>0</v>
      </c>
      <c r="K21" s="4">
        <f>IFERROR(VLOOKUP($Q21,'Rd6 WintonShort'!$C$2:$AE$28,29,0),0)</f>
        <v>0</v>
      </c>
      <c r="L21" s="4">
        <f>IFERROR(VLOOKUP($Q21,'Rd7 PI'!$C$2:$AE$35,29,0),0)</f>
        <v>110</v>
      </c>
      <c r="M21" s="4">
        <f>IFERROR(VLOOKUP($Q21,#REF!,27,0),0)</f>
        <v>0</v>
      </c>
      <c r="N21" s="4">
        <f>IFERROR(VLOOKUP($Q21,#REF!,27,0),0)</f>
        <v>0</v>
      </c>
      <c r="O21" s="4">
        <f>IFERROR(VLOOKUP($Q21,#REF!,27,0),0)</f>
        <v>0</v>
      </c>
      <c r="P21" s="486">
        <f>IFERROR(VLOOKUP($Q21,#REF!,27,0),0)</f>
        <v>0</v>
      </c>
      <c r="Q21" s="5" t="str">
        <f t="shared" si="1"/>
        <v>gareth pedley</v>
      </c>
    </row>
    <row r="22" spans="1:18" s="5" customFormat="1" x14ac:dyDescent="0.4">
      <c r="A22" s="242">
        <v>20</v>
      </c>
      <c r="B22" s="244" t="s">
        <v>95</v>
      </c>
      <c r="C22" s="219" t="s">
        <v>136</v>
      </c>
      <c r="D22" s="4" t="s">
        <v>86</v>
      </c>
      <c r="E22" s="439">
        <f t="shared" si="0"/>
        <v>95</v>
      </c>
      <c r="F22" s="485">
        <f>IFERROR(VLOOKUP($Q22,'Rd1 PI'!$C$2:$AE$24,29,0),0)</f>
        <v>35</v>
      </c>
      <c r="G22" s="4">
        <f>IFERROR(VLOOKUP($Q22,'Rd2 Sandown'!$C$2:$AE$23,29,0),0)</f>
        <v>20</v>
      </c>
      <c r="H22" s="4">
        <f>IFERROR(VLOOKUP($Q22,'Rd3 Wodonga'!$C$2:$AE$26,29,0),0)</f>
        <v>5</v>
      </c>
      <c r="I22" s="4">
        <f>IFERROR(VLOOKUP($Q22,'Rd4 Winton'!$C$2:$AE$26,29,0),0)</f>
        <v>20</v>
      </c>
      <c r="J22" s="4">
        <f>IFERROR(VLOOKUP($Q22,'Rd5 Sandown'!$C$2:$AE$28,29,0),0)</f>
        <v>5</v>
      </c>
      <c r="K22" s="4">
        <f>IFERROR(VLOOKUP($Q22,'Rd6 WintonShort'!$C$2:$AE$28,29,0),0)</f>
        <v>5</v>
      </c>
      <c r="L22" s="4">
        <f>IFERROR(VLOOKUP($Q22,'Rd7 PI'!$C$2:$AE$35,29,0),0)</f>
        <v>5</v>
      </c>
      <c r="M22" s="4">
        <f>IFERROR(VLOOKUP($Q22,#REF!,27,0),0)</f>
        <v>0</v>
      </c>
      <c r="N22" s="4">
        <f>IFERROR(VLOOKUP($Q22,#REF!,27,0),0)</f>
        <v>0</v>
      </c>
      <c r="O22" s="4">
        <f>IFERROR(VLOOKUP($Q22,#REF!,27,0),0)</f>
        <v>0</v>
      </c>
      <c r="P22" s="486">
        <f>IFERROR(VLOOKUP($Q22,#REF!,27,0),0)</f>
        <v>0</v>
      </c>
      <c r="Q22" s="5" t="str">
        <f t="shared" si="1"/>
        <v>john mcbreen</v>
      </c>
    </row>
    <row r="23" spans="1:18" s="5" customFormat="1" x14ac:dyDescent="0.4">
      <c r="A23" s="242">
        <v>21</v>
      </c>
      <c r="B23" s="244" t="s">
        <v>128</v>
      </c>
      <c r="C23" s="219" t="s">
        <v>129</v>
      </c>
      <c r="D23" s="4" t="s">
        <v>14</v>
      </c>
      <c r="E23" s="439">
        <f t="shared" si="0"/>
        <v>90</v>
      </c>
      <c r="F23" s="485">
        <f>IFERROR(VLOOKUP($Q23,'Rd1 PI'!$C$2:$AE$24,29,0),0)</f>
        <v>90</v>
      </c>
      <c r="G23" s="4">
        <f>IFERROR(VLOOKUP($Q23,'Rd2 Sandown'!$C$2:$AE$23,29,0),0)</f>
        <v>0</v>
      </c>
      <c r="H23" s="4">
        <f>IFERROR(VLOOKUP($Q23,'Rd3 Wodonga'!$C$2:$AE$26,29,0),0)</f>
        <v>0</v>
      </c>
      <c r="I23" s="4">
        <f>IFERROR(VLOOKUP($Q23,'Rd4 Winton'!$C$2:$AE$26,29,0),0)</f>
        <v>0</v>
      </c>
      <c r="J23" s="4">
        <f>IFERROR(VLOOKUP($Q23,'Rd5 Sandown'!$C$2:$AE$28,29,0),0)</f>
        <v>0</v>
      </c>
      <c r="K23" s="4">
        <f>IFERROR(VLOOKUP($Q23,'Rd6 WintonShort'!$C$2:$AE$28,29,0),0)</f>
        <v>0</v>
      </c>
      <c r="L23" s="4">
        <f>IFERROR(VLOOKUP($Q23,'Rd7 PI'!$C$2:$AE$35,29,0),0)</f>
        <v>0</v>
      </c>
      <c r="M23" s="4">
        <f>IFERROR(VLOOKUP($Q23,#REF!,27,0),0)</f>
        <v>0</v>
      </c>
      <c r="N23" s="4">
        <f>IFERROR(VLOOKUP($Q23,#REF!,27,0),0)</f>
        <v>0</v>
      </c>
      <c r="O23" s="4">
        <f>IFERROR(VLOOKUP($Q23,#REF!,27,0),0)</f>
        <v>0</v>
      </c>
      <c r="P23" s="486">
        <f>IFERROR(VLOOKUP($Q23,#REF!,27,0),0)</f>
        <v>0</v>
      </c>
      <c r="Q23" s="5" t="str">
        <f t="shared" si="1"/>
        <v>ben sale</v>
      </c>
    </row>
    <row r="24" spans="1:18" s="5" customFormat="1" x14ac:dyDescent="0.4">
      <c r="A24" s="242">
        <v>22</v>
      </c>
      <c r="B24" s="244" t="s">
        <v>244</v>
      </c>
      <c r="C24" s="219" t="s">
        <v>245</v>
      </c>
      <c r="D24" s="4" t="s">
        <v>16</v>
      </c>
      <c r="E24" s="439">
        <f t="shared" si="0"/>
        <v>80</v>
      </c>
      <c r="F24" s="485">
        <f>IFERROR(VLOOKUP($Q24,'Rd1 PI'!$C$2:$AE$24,29,0),0)</f>
        <v>0</v>
      </c>
      <c r="G24" s="4">
        <f>IFERROR(VLOOKUP($Q24,'Rd2 Sandown'!$C$2:$AE$23,29,0),0)</f>
        <v>0</v>
      </c>
      <c r="H24" s="4">
        <f>IFERROR(VLOOKUP($Q24,'Rd3 Wodonga'!$C$2:$AE$26,29,0),0)</f>
        <v>5</v>
      </c>
      <c r="I24" s="4">
        <f>IFERROR(VLOOKUP($Q24,'Rd4 Winton'!$C$2:$AE$26,29,0),0)</f>
        <v>50</v>
      </c>
      <c r="J24" s="4">
        <f>IFERROR(VLOOKUP($Q24,'Rd5 Sandown'!$C$2:$AE$28,29,0),0)</f>
        <v>20</v>
      </c>
      <c r="K24" s="4">
        <f>IFERROR(VLOOKUP($Q24,'Rd6 WintonShort'!$C$2:$AE$28,29,0),0)</f>
        <v>0</v>
      </c>
      <c r="L24" s="4">
        <f>IFERROR(VLOOKUP($Q24,'Rd7 PI'!$C$2:$AE$35,29,0),0)</f>
        <v>5</v>
      </c>
      <c r="M24" s="4">
        <f>IFERROR(VLOOKUP($Q24,#REF!,27,0),0)</f>
        <v>0</v>
      </c>
      <c r="N24" s="4">
        <f>IFERROR(VLOOKUP($Q24,#REF!,27,0),0)</f>
        <v>0</v>
      </c>
      <c r="O24" s="4">
        <f>IFERROR(VLOOKUP($Q24,#REF!,27,0),0)</f>
        <v>0</v>
      </c>
      <c r="P24" s="486">
        <f>IFERROR(VLOOKUP($Q24,#REF!,27,0),0)</f>
        <v>0</v>
      </c>
      <c r="Q24" s="5" t="str">
        <f t="shared" si="1"/>
        <v>russell garner</v>
      </c>
    </row>
    <row r="25" spans="1:18" s="5" customFormat="1" x14ac:dyDescent="0.4">
      <c r="A25" s="242">
        <v>23</v>
      </c>
      <c r="B25" s="244" t="s">
        <v>151</v>
      </c>
      <c r="C25" s="219" t="s">
        <v>152</v>
      </c>
      <c r="D25" s="4" t="s">
        <v>41</v>
      </c>
      <c r="E25" s="439">
        <f t="shared" ref="E25" si="2">SUM(F25:P25) - SMALL(F25:P25,1)  - SMALL(F25:P25,2)  - SMALL(F25:P25,3)</f>
        <v>75</v>
      </c>
      <c r="F25" s="485">
        <f>IFERROR(VLOOKUP($Q25,'Rd1 PI'!$C$2:$AE$24,29,0),0)</f>
        <v>5</v>
      </c>
      <c r="G25" s="4">
        <f>IFERROR(VLOOKUP($Q25,'Rd2 Sandown'!$C$2:$AE$23,29,0),0)</f>
        <v>5</v>
      </c>
      <c r="H25" s="4">
        <f>IFERROR(VLOOKUP($Q25,'Rd3 Wodonga'!$C$2:$AE$26,29,0),0)</f>
        <v>5</v>
      </c>
      <c r="I25" s="4">
        <f>IFERROR(VLOOKUP($Q25,'Rd4 Winton'!$C$2:$AE$26,29,0),0)</f>
        <v>5</v>
      </c>
      <c r="J25" s="4">
        <f>IFERROR(VLOOKUP($Q25,'Rd5 Sandown'!$C$2:$AE$28,29,0),0)</f>
        <v>0</v>
      </c>
      <c r="K25" s="4">
        <f>IFERROR(VLOOKUP($Q25,'Rd6 WintonShort'!$C$2:$AE$28,29,0),0)</f>
        <v>50</v>
      </c>
      <c r="L25" s="4">
        <f>IFERROR(VLOOKUP($Q25,'Rd7 PI'!$C$2:$AE$35,29,0),0)</f>
        <v>5</v>
      </c>
      <c r="M25" s="4">
        <f>IFERROR(VLOOKUP($Q25,#REF!,27,0),0)</f>
        <v>0</v>
      </c>
      <c r="N25" s="4">
        <f>IFERROR(VLOOKUP($Q25,#REF!,27,0),0)</f>
        <v>0</v>
      </c>
      <c r="O25" s="4">
        <f>IFERROR(VLOOKUP($Q25,#REF!,27,0),0)</f>
        <v>0</v>
      </c>
      <c r="P25" s="486">
        <f>IFERROR(VLOOKUP($Q25,#REF!,27,0),0)</f>
        <v>0</v>
      </c>
      <c r="Q25" s="5" t="str">
        <f t="shared" ref="Q25" si="3">CONCATENATE(LOWER(B25)," ",LOWER(C25))</f>
        <v>travis nott</v>
      </c>
    </row>
    <row r="26" spans="1:18" s="5" customFormat="1" x14ac:dyDescent="0.4">
      <c r="A26" s="242">
        <v>23</v>
      </c>
      <c r="B26" s="244" t="s">
        <v>363</v>
      </c>
      <c r="C26" s="219" t="s">
        <v>364</v>
      </c>
      <c r="D26" s="4" t="s">
        <v>41</v>
      </c>
      <c r="E26" s="439">
        <f t="shared" si="0"/>
        <v>50</v>
      </c>
      <c r="F26" s="485">
        <f>IFERROR(VLOOKUP($Q26,'Rd1 PI'!$C$2:$AE$24,29,0),0)</f>
        <v>0</v>
      </c>
      <c r="G26" s="4">
        <f>IFERROR(VLOOKUP($Q26,'Rd2 Sandown'!$C$2:$AE$23,29,0),0)</f>
        <v>0</v>
      </c>
      <c r="H26" s="4">
        <f>IFERROR(VLOOKUP($Q26,'Rd3 Wodonga'!$C$2:$AE$26,29,0),0)</f>
        <v>0</v>
      </c>
      <c r="I26" s="4">
        <f>IFERROR(VLOOKUP($Q26,'Rd4 Winton'!$C$2:$AE$26,29,0),0)</f>
        <v>0</v>
      </c>
      <c r="J26" s="4">
        <f>IFERROR(VLOOKUP($Q26,'Rd5 Sandown'!$C$2:$AE$28,29,0),0)</f>
        <v>0</v>
      </c>
      <c r="K26" s="4">
        <f>IFERROR(VLOOKUP($Q26,'Rd6 WintonShort'!$C$2:$AE$28,29,0),0)</f>
        <v>0</v>
      </c>
      <c r="L26" s="4">
        <f>IFERROR(VLOOKUP($Q26,'Rd7 PI'!$C$2:$AE$35,29,0),0)</f>
        <v>50</v>
      </c>
      <c r="M26" s="4">
        <f>IFERROR(VLOOKUP($Q26,#REF!,27,0),0)</f>
        <v>0</v>
      </c>
      <c r="N26" s="4">
        <f>IFERROR(VLOOKUP($Q26,#REF!,27,0),0)</f>
        <v>0</v>
      </c>
      <c r="O26" s="4">
        <f>IFERROR(VLOOKUP($Q26,#REF!,27,0),0)</f>
        <v>0</v>
      </c>
      <c r="P26" s="486">
        <f>IFERROR(VLOOKUP($Q26,#REF!,27,0),0)</f>
        <v>0</v>
      </c>
      <c r="Q26" s="5" t="str">
        <f t="shared" si="1"/>
        <v>jonathan evans</v>
      </c>
    </row>
    <row r="27" spans="1:18" s="5" customFormat="1" x14ac:dyDescent="0.4">
      <c r="A27" s="242">
        <v>24</v>
      </c>
      <c r="B27" s="244" t="s">
        <v>149</v>
      </c>
      <c r="C27" s="219" t="s">
        <v>150</v>
      </c>
      <c r="D27" s="4" t="s">
        <v>13</v>
      </c>
      <c r="E27" s="439">
        <f t="shared" si="0"/>
        <v>65</v>
      </c>
      <c r="F27" s="485">
        <f>IFERROR(VLOOKUP($Q27,'Rd1 PI'!$C$2:$AE$24,29,0),0)</f>
        <v>65</v>
      </c>
      <c r="G27" s="4">
        <f>IFERROR(VLOOKUP($Q27,'Rd2 Sandown'!$C$2:$AE$23,29,0),0)</f>
        <v>0</v>
      </c>
      <c r="H27" s="4">
        <f>IFERROR(VLOOKUP($Q27,'Rd3 Wodonga'!$C$2:$AE$26,29,0),0)</f>
        <v>0</v>
      </c>
      <c r="I27" s="4">
        <f>IFERROR(VLOOKUP($Q27,'Rd4 Winton'!$C$2:$AE$26,29,0),0)</f>
        <v>0</v>
      </c>
      <c r="J27" s="4">
        <f>IFERROR(VLOOKUP($Q27,'Rd5 Sandown'!$C$2:$AE$28,29,0),0)</f>
        <v>0</v>
      </c>
      <c r="K27" s="4">
        <f>IFERROR(VLOOKUP($Q27,'Rd6 WintonShort'!$C$2:$AE$28,29,0),0)</f>
        <v>0</v>
      </c>
      <c r="L27" s="4">
        <f>IFERROR(VLOOKUP($Q27,'Rd7 PI'!$C$2:$AE$35,29,0),0)</f>
        <v>0</v>
      </c>
      <c r="M27" s="4">
        <f>IFERROR(VLOOKUP($Q27,#REF!,27,0),0)</f>
        <v>0</v>
      </c>
      <c r="N27" s="4">
        <f>IFERROR(VLOOKUP($Q27,#REF!,27,0),0)</f>
        <v>0</v>
      </c>
      <c r="O27" s="4">
        <f>IFERROR(VLOOKUP($Q27,#REF!,27,0),0)</f>
        <v>0</v>
      </c>
      <c r="P27" s="486">
        <f>IFERROR(VLOOKUP($Q27,#REF!,27,0),0)</f>
        <v>0</v>
      </c>
      <c r="Q27" s="5" t="str">
        <f t="shared" si="1"/>
        <v>kim cole</v>
      </c>
    </row>
    <row r="28" spans="1:18" s="5" customFormat="1" x14ac:dyDescent="0.4">
      <c r="A28" s="242">
        <v>25</v>
      </c>
      <c r="B28" s="244" t="s">
        <v>362</v>
      </c>
      <c r="C28" s="219" t="s">
        <v>361</v>
      </c>
      <c r="D28" s="4" t="s">
        <v>5</v>
      </c>
      <c r="E28" s="439">
        <f t="shared" si="0"/>
        <v>20</v>
      </c>
      <c r="F28" s="485">
        <f>IFERROR(VLOOKUP($Q28,'Rd1 PI'!$C$2:$AE$24,29,0),0)</f>
        <v>0</v>
      </c>
      <c r="G28" s="4">
        <f>IFERROR(VLOOKUP($Q28,'Rd2 Sandown'!$C$2:$AE$23,29,0),0)</f>
        <v>0</v>
      </c>
      <c r="H28" s="4">
        <f>IFERROR(VLOOKUP($Q28,'Rd3 Wodonga'!$C$2:$AE$26,29,0),0)</f>
        <v>0</v>
      </c>
      <c r="I28" s="4">
        <f>IFERROR(VLOOKUP($Q28,'Rd4 Winton'!$C$2:$AE$26,29,0),0)</f>
        <v>0</v>
      </c>
      <c r="J28" s="4">
        <f>IFERROR(VLOOKUP($Q28,'Rd5 Sandown'!$C$2:$AE$28,29,0),0)</f>
        <v>0</v>
      </c>
      <c r="K28" s="4">
        <f>IFERROR(VLOOKUP($Q28,'Rd6 WintonShort'!$C$2:$AE$28,29,0),0)</f>
        <v>0</v>
      </c>
      <c r="L28" s="4">
        <f>IFERROR(VLOOKUP($Q28,'Rd7 PI'!$C$2:$AE$35,29,0),0)</f>
        <v>20</v>
      </c>
      <c r="M28" s="4">
        <f>IFERROR(VLOOKUP($Q28,#REF!,27,0),0)</f>
        <v>0</v>
      </c>
      <c r="N28" s="4">
        <f>IFERROR(VLOOKUP($Q28,#REF!,27,0),0)</f>
        <v>0</v>
      </c>
      <c r="O28" s="4">
        <f>IFERROR(VLOOKUP($Q28,#REF!,27,0),0)</f>
        <v>0</v>
      </c>
      <c r="P28" s="486">
        <f>IFERROR(VLOOKUP($Q28,#REF!,27,0),0)</f>
        <v>0</v>
      </c>
      <c r="Q28" s="5" t="str">
        <f t="shared" si="1"/>
        <v>aaran arulrajah</v>
      </c>
    </row>
    <row r="29" spans="1:18" s="5" customFormat="1" x14ac:dyDescent="0.4">
      <c r="A29" s="242">
        <v>25</v>
      </c>
      <c r="B29" s="244" t="s">
        <v>283</v>
      </c>
      <c r="C29" s="219" t="s">
        <v>284</v>
      </c>
      <c r="D29" s="4" t="s">
        <v>40</v>
      </c>
      <c r="E29" s="439">
        <f t="shared" si="0"/>
        <v>20</v>
      </c>
      <c r="F29" s="485">
        <f>IFERROR(VLOOKUP($Q29,'Rd1 PI'!$C$2:$AE$24,29,0),0)</f>
        <v>0</v>
      </c>
      <c r="G29" s="4">
        <f>IFERROR(VLOOKUP($Q29,'Rd2 Sandown'!$C$2:$AE$23,29,0),0)</f>
        <v>0</v>
      </c>
      <c r="H29" s="4">
        <f>IFERROR(VLOOKUP($Q29,'Rd3 Wodonga'!$C$2:$AE$26,29,0),0)</f>
        <v>0</v>
      </c>
      <c r="I29" s="4">
        <f>IFERROR(VLOOKUP($Q29,'Rd4 Winton'!$C$2:$AE$26,29,0),0)</f>
        <v>20</v>
      </c>
      <c r="J29" s="4">
        <f>IFERROR(VLOOKUP($Q29,'Rd5 Sandown'!$C$2:$AE$28,29,0),0)</f>
        <v>0</v>
      </c>
      <c r="K29" s="4">
        <f>IFERROR(VLOOKUP($Q29,'Rd6 WintonShort'!$C$2:$AE$28,29,0),0)</f>
        <v>0</v>
      </c>
      <c r="L29" s="4">
        <f>IFERROR(VLOOKUP($Q29,'Rd7 PI'!$C$2:$AE$35,29,0),0)</f>
        <v>0</v>
      </c>
      <c r="M29" s="4">
        <f>IFERROR(VLOOKUP($Q29,#REF!,27,0),0)</f>
        <v>0</v>
      </c>
      <c r="N29" s="4">
        <f>IFERROR(VLOOKUP($Q29,#REF!,27,0),0)</f>
        <v>0</v>
      </c>
      <c r="O29" s="4">
        <f>IFERROR(VLOOKUP($Q29,#REF!,27,0),0)</f>
        <v>0</v>
      </c>
      <c r="P29" s="486">
        <f>IFERROR(VLOOKUP($Q29,#REF!,27,0),0)</f>
        <v>0</v>
      </c>
      <c r="Q29" s="5" t="str">
        <f t="shared" si="1"/>
        <v>barry payne</v>
      </c>
    </row>
    <row r="30" spans="1:18" s="5" customFormat="1" x14ac:dyDescent="0.4">
      <c r="A30" s="242">
        <v>25</v>
      </c>
      <c r="B30" s="244" t="s">
        <v>189</v>
      </c>
      <c r="C30" s="219" t="s">
        <v>190</v>
      </c>
      <c r="D30" s="4" t="s">
        <v>40</v>
      </c>
      <c r="E30" s="439">
        <f t="shared" si="0"/>
        <v>20</v>
      </c>
      <c r="F30" s="485">
        <f>IFERROR(VLOOKUP($Q30,'Rd1 PI'!$C$2:$AE$24,29,0),0)</f>
        <v>0</v>
      </c>
      <c r="G30" s="4">
        <f>IFERROR(VLOOKUP($Q30,'Rd2 Sandown'!$C$2:$AE$23,29,0),0)</f>
        <v>5</v>
      </c>
      <c r="H30" s="4">
        <f>IFERROR(VLOOKUP($Q30,'Rd3 Wodonga'!$C$2:$AE$26,29,0),0)</f>
        <v>0</v>
      </c>
      <c r="I30" s="4">
        <f>IFERROR(VLOOKUP($Q30,'Rd4 Winton'!$C$2:$AE$26,29,0),0)</f>
        <v>5</v>
      </c>
      <c r="J30" s="4">
        <f>IFERROR(VLOOKUP($Q30,'Rd5 Sandown'!$C$2:$AE$28,29,0),0)</f>
        <v>5</v>
      </c>
      <c r="K30" s="4">
        <f>IFERROR(VLOOKUP($Q30,'Rd6 WintonShort'!$C$2:$AE$28,29,0),0)</f>
        <v>0</v>
      </c>
      <c r="L30" s="4">
        <f>IFERROR(VLOOKUP($Q30,'Rd7 PI'!$C$2:$AE$35,29,0),0)</f>
        <v>5</v>
      </c>
      <c r="M30" s="4">
        <f>IFERROR(VLOOKUP($Q30,#REF!,27,0),0)</f>
        <v>0</v>
      </c>
      <c r="N30" s="4">
        <f>IFERROR(VLOOKUP($Q30,#REF!,27,0),0)</f>
        <v>0</v>
      </c>
      <c r="O30" s="4">
        <f>IFERROR(VLOOKUP($Q30,#REF!,27,0),0)</f>
        <v>0</v>
      </c>
      <c r="P30" s="486">
        <f>IFERROR(VLOOKUP($Q30,#REF!,27,0),0)</f>
        <v>0</v>
      </c>
      <c r="Q30" s="5" t="str">
        <f t="shared" si="1"/>
        <v>simon acfield</v>
      </c>
    </row>
    <row r="31" spans="1:18" s="5" customFormat="1" ht="13.5" thickBot="1" x14ac:dyDescent="0.45">
      <c r="A31" s="242">
        <v>26</v>
      </c>
      <c r="B31" s="432" t="s">
        <v>87</v>
      </c>
      <c r="C31" s="433" t="s">
        <v>88</v>
      </c>
      <c r="D31" s="434" t="s">
        <v>40</v>
      </c>
      <c r="E31" s="440">
        <f t="shared" si="0"/>
        <v>15</v>
      </c>
      <c r="F31" s="487">
        <f>IFERROR(VLOOKUP($Q31,'Rd1 PI'!$C$2:$AE$24,29,0),0)</f>
        <v>5</v>
      </c>
      <c r="G31" s="488">
        <f>IFERROR(VLOOKUP($Q31,'Rd2 Sandown'!$C$2:$AE$23,29,0),0)</f>
        <v>0</v>
      </c>
      <c r="H31" s="488">
        <f>IFERROR(VLOOKUP($Q31,'Rd3 Wodonga'!$C$2:$AE$26,29,0),0)</f>
        <v>0</v>
      </c>
      <c r="I31" s="488">
        <f>IFERROR(VLOOKUP($Q31,'Rd4 Winton'!$C$2:$AE$26,29,0),0)</f>
        <v>0</v>
      </c>
      <c r="J31" s="488">
        <f>IFERROR(VLOOKUP($Q31,'Rd5 Sandown'!$C$2:$AE$28,29,0),0)</f>
        <v>5</v>
      </c>
      <c r="K31" s="488">
        <f>IFERROR(VLOOKUP($Q31,'Rd6 WintonShort'!$C$2:$AE$28,29,0),0)</f>
        <v>0</v>
      </c>
      <c r="L31" s="488">
        <f>IFERROR(VLOOKUP($Q31,'Rd7 PI'!$C$2:$AE$35,29,0),0)</f>
        <v>5</v>
      </c>
      <c r="M31" s="488">
        <f>IFERROR(VLOOKUP($Q31,#REF!,27,0),0)</f>
        <v>0</v>
      </c>
      <c r="N31" s="488">
        <f>IFERROR(VLOOKUP($Q31,#REF!,27,0),0)</f>
        <v>0</v>
      </c>
      <c r="O31" s="488">
        <f>IFERROR(VLOOKUP($Q31,#REF!,27,0),0)</f>
        <v>0</v>
      </c>
      <c r="P31" s="489">
        <f>IFERROR(VLOOKUP($Q31,#REF!,27,0),0)</f>
        <v>0</v>
      </c>
      <c r="Q31" s="5" t="str">
        <f t="shared" si="1"/>
        <v>max lloyd</v>
      </c>
    </row>
    <row r="32" spans="1:18" x14ac:dyDescent="0.4">
      <c r="A32" s="3"/>
      <c r="B32" s="9"/>
      <c r="C32" s="9"/>
      <c r="D32" s="12"/>
      <c r="E32" s="12"/>
      <c r="F32" s="5"/>
      <c r="G32" s="5"/>
      <c r="H32" s="5"/>
      <c r="I32" s="5"/>
      <c r="J32" s="5"/>
      <c r="K32" s="5"/>
      <c r="L32" s="5"/>
      <c r="M32" s="5"/>
      <c r="N32" s="5"/>
      <c r="O32" s="5"/>
      <c r="P32" s="5"/>
      <c r="Q32" s="14"/>
      <c r="R32" s="15"/>
    </row>
    <row r="33" spans="1:18" ht="15" x14ac:dyDescent="0.4">
      <c r="A33" s="10" t="s">
        <v>6</v>
      </c>
      <c r="B33" s="6"/>
      <c r="C33" s="6"/>
      <c r="D33" s="17"/>
      <c r="E33" s="24"/>
      <c r="F33" s="12"/>
      <c r="G33" s="12"/>
      <c r="H33" s="12"/>
      <c r="I33" s="12"/>
      <c r="J33" s="12"/>
      <c r="K33" s="12"/>
      <c r="L33" s="12"/>
      <c r="M33" s="12"/>
      <c r="N33" s="12"/>
      <c r="O33" s="12"/>
      <c r="P33" s="12"/>
      <c r="Q33" s="14"/>
      <c r="R33" s="15"/>
    </row>
    <row r="34" spans="1:18" x14ac:dyDescent="0.4">
      <c r="A34" s="16"/>
      <c r="B34" s="6"/>
      <c r="C34" s="6"/>
      <c r="D34" s="17"/>
      <c r="E34" s="24"/>
      <c r="F34" s="12"/>
      <c r="G34" s="12"/>
      <c r="H34" s="12"/>
      <c r="I34" s="12"/>
      <c r="J34" s="12"/>
      <c r="K34" s="12"/>
      <c r="L34" s="12"/>
      <c r="M34" s="12"/>
      <c r="N34" s="12"/>
      <c r="O34" s="12"/>
      <c r="P34" s="12"/>
      <c r="Q34" s="14"/>
      <c r="R34" s="15"/>
    </row>
    <row r="35" spans="1:18" s="5" customFormat="1" ht="13.5" thickBot="1" x14ac:dyDescent="0.45">
      <c r="A35" s="232" t="s">
        <v>7</v>
      </c>
      <c r="B35" s="233"/>
      <c r="C35" s="233"/>
      <c r="D35" s="7"/>
      <c r="E35" s="24"/>
      <c r="F35" s="12"/>
      <c r="G35" s="12"/>
      <c r="H35" s="12"/>
      <c r="I35" s="12"/>
      <c r="J35" s="12"/>
      <c r="K35" s="12"/>
      <c r="L35" s="12"/>
      <c r="M35" s="12"/>
      <c r="N35" s="12"/>
      <c r="O35" s="12"/>
      <c r="P35" s="12"/>
    </row>
    <row r="36" spans="1:18" s="5" customFormat="1" x14ac:dyDescent="0.4">
      <c r="A36" s="223">
        <v>1</v>
      </c>
      <c r="B36" s="219" t="s">
        <v>194</v>
      </c>
      <c r="C36" s="219" t="s">
        <v>195</v>
      </c>
      <c r="D36" s="225" t="s">
        <v>3</v>
      </c>
      <c r="E36" s="226">
        <f>SUM(F36:P36) - SMALL(F36:P36,2) - MIN(F36:P36)</f>
        <v>575</v>
      </c>
      <c r="F36" s="227">
        <f>IFERROR(VLOOKUP($Q36,'Rd1 PI'!$C$2:$AE$24,19,0),0)</f>
        <v>100</v>
      </c>
      <c r="G36" s="4">
        <f>IFERROR(VLOOKUP($Q36,'Rd2 Sandown'!$C$2:$AE$23,19,0),0)</f>
        <v>75</v>
      </c>
      <c r="H36" s="4">
        <f>IFERROR(VLOOKUP($Q36,'Rd3 Wodonga'!$C$2:$AE$26,19,0),0)</f>
        <v>100</v>
      </c>
      <c r="I36" s="4">
        <f>IFERROR(VLOOKUP($Q36,'Rd4 Winton'!$C$2:$AE$26,19,0),0)</f>
        <v>100</v>
      </c>
      <c r="J36" s="4">
        <f>IFERROR(VLOOKUP($Q36,'Rd5 Sandown'!$C$2:$AE$28,19,0),0)</f>
        <v>100</v>
      </c>
      <c r="K36" s="4">
        <f>IFERROR(VLOOKUP($Q36,'Rd6 WintonShort'!$C$2:$AE$28,19,0),0)</f>
        <v>100</v>
      </c>
      <c r="L36" s="4">
        <f>IFERROR(VLOOKUP($Q36,'Rd7 PI'!$C$2:$AE$35,19,0),0)</f>
        <v>0</v>
      </c>
      <c r="M36" s="4">
        <f>IFERROR(VLOOKUP($Q36,#REF!,17,0),0)</f>
        <v>0</v>
      </c>
      <c r="N36" s="4">
        <f>IFERROR(VLOOKUP($Q36,#REF!,17,0),0)</f>
        <v>0</v>
      </c>
      <c r="O36" s="4">
        <f>IFERROR(VLOOKUP($Q36,#REF!,17,0),0)</f>
        <v>0</v>
      </c>
      <c r="P36" s="4">
        <f>IFERROR(VLOOKUP($Q36,#REF!,17,0),0)</f>
        <v>0</v>
      </c>
      <c r="Q36" s="5" t="str">
        <f>CONCATENATE(LOWER(B36)," ",LOWER(C36))</f>
        <v>leigh mummery</v>
      </c>
    </row>
    <row r="37" spans="1:18" s="5" customFormat="1" x14ac:dyDescent="0.4">
      <c r="A37" s="223">
        <v>2</v>
      </c>
      <c r="B37" s="219" t="s">
        <v>192</v>
      </c>
      <c r="C37" s="219" t="s">
        <v>193</v>
      </c>
      <c r="D37" s="225" t="s">
        <v>3</v>
      </c>
      <c r="E37" s="228">
        <f>SUM(F37:P37) - SMALL(F37:P37,2) - MIN(F37:P37)</f>
        <v>275</v>
      </c>
      <c r="F37" s="227">
        <f>IFERROR(VLOOKUP($Q37,'Rd1 PI'!$C$2:$AE$24,19,0),0)</f>
        <v>0</v>
      </c>
      <c r="G37" s="4">
        <f>IFERROR(VLOOKUP($Q37,'Rd2 Sandown'!$C$2:$AE$23,19,0),0)</f>
        <v>100</v>
      </c>
      <c r="H37" s="4">
        <f>IFERROR(VLOOKUP($Q37,'Rd3 Wodonga'!$C$2:$AE$26,19,0),0)</f>
        <v>0</v>
      </c>
      <c r="I37" s="4">
        <f>IFERROR(VLOOKUP($Q37,'Rd4 Winton'!$C$2:$AE$26,19,0),0)</f>
        <v>0</v>
      </c>
      <c r="J37" s="4">
        <f>IFERROR(VLOOKUP($Q37,'Rd5 Sandown'!$C$2:$AE$28,19,0),0)</f>
        <v>75</v>
      </c>
      <c r="K37" s="4">
        <f>IFERROR(VLOOKUP($Q37,'Rd6 WintonShort'!$C$2:$AE$28,19,0),0)</f>
        <v>0</v>
      </c>
      <c r="L37" s="4">
        <f>IFERROR(VLOOKUP($Q37,'Rd7 PI'!$C$2:$AE$35,19,0),0)</f>
        <v>100</v>
      </c>
      <c r="M37" s="4">
        <f>IFERROR(VLOOKUP($Q37,#REF!,17,0),0)</f>
        <v>0</v>
      </c>
      <c r="N37" s="4">
        <f>IFERROR(VLOOKUP($Q37,#REF!,17,0),0)</f>
        <v>0</v>
      </c>
      <c r="O37" s="4">
        <f>IFERROR(VLOOKUP($Q37,#REF!,17,0),0)</f>
        <v>0</v>
      </c>
      <c r="P37" s="4">
        <f>IFERROR(VLOOKUP($Q37,#REF!,17,0),0)</f>
        <v>0</v>
      </c>
      <c r="Q37" s="5" t="str">
        <f>CONCATENATE(LOWER(B37)," ",LOWER(C37))</f>
        <v>robert mason</v>
      </c>
    </row>
    <row r="38" spans="1:18" s="5" customFormat="1" x14ac:dyDescent="0.4">
      <c r="A38" s="223">
        <v>3</v>
      </c>
      <c r="B38" s="224"/>
      <c r="C38" s="224"/>
      <c r="D38" s="225" t="s">
        <v>3</v>
      </c>
      <c r="E38" s="228">
        <f>SUM(F38:P38) - SMALL(F38:P38,2) - MIN(F38:P38)</f>
        <v>0</v>
      </c>
      <c r="F38" s="227">
        <f>IFERROR(VLOOKUP($Q38,'Rd1 PI'!$C$2:$AE$24,19,0),0)</f>
        <v>0</v>
      </c>
      <c r="G38" s="4">
        <f>IFERROR(VLOOKUP($Q38,'Rd2 Sandown'!$C$2:$AE$23,19,0),0)</f>
        <v>0</v>
      </c>
      <c r="H38" s="4">
        <f>IFERROR(VLOOKUP($Q38,'Rd3 Wodonga'!$C$2:$AE$26,19,0),0)</f>
        <v>0</v>
      </c>
      <c r="I38" s="4">
        <f>IFERROR(VLOOKUP($Q38,'Rd4 Winton'!$C$2:$AE$26,19,0),0)</f>
        <v>0</v>
      </c>
      <c r="J38" s="4">
        <f>IFERROR(VLOOKUP($Q38,'Rd5 Sandown'!$C$2:$AE$28,19,0),0)</f>
        <v>0</v>
      </c>
      <c r="K38" s="4">
        <f>IFERROR(VLOOKUP($Q38,'Rd6 WintonShort'!$C$2:$AE$28,19,0),0)</f>
        <v>0</v>
      </c>
      <c r="L38" s="4">
        <f>IFERROR(VLOOKUP($Q38,'Rd7 PI'!$C$2:$AE$35,19,0),0)</f>
        <v>0</v>
      </c>
      <c r="M38" s="4">
        <f>IFERROR(VLOOKUP($Q38,#REF!,17,0),0)</f>
        <v>0</v>
      </c>
      <c r="N38" s="4">
        <f>IFERROR(VLOOKUP($Q38,#REF!,17,0),0)</f>
        <v>0</v>
      </c>
      <c r="O38" s="4">
        <f>IFERROR(VLOOKUP($Q38,#REF!,17,0),0)</f>
        <v>0</v>
      </c>
      <c r="P38" s="4">
        <f>IFERROR(VLOOKUP($Q38,#REF!,17,0),0)</f>
        <v>0</v>
      </c>
      <c r="Q38" s="5" t="str">
        <f>CONCATENATE(LOWER(B38)," ",LOWER(C38))</f>
        <v xml:space="preserve"> </v>
      </c>
    </row>
    <row r="39" spans="1:18" x14ac:dyDescent="0.4">
      <c r="A39" s="223">
        <v>4</v>
      </c>
      <c r="B39" s="229"/>
      <c r="C39" s="229"/>
      <c r="D39" s="225" t="s">
        <v>3</v>
      </c>
      <c r="E39" s="228">
        <f>SUM(F39:P39) - SMALL(F39:P39,2) - MIN(F39:P39)</f>
        <v>0</v>
      </c>
      <c r="F39" s="227">
        <f>IFERROR(VLOOKUP($Q39,'Rd1 PI'!$C$2:$AE$24,19,0),0)</f>
        <v>0</v>
      </c>
      <c r="G39" s="4">
        <f>IFERROR(VLOOKUP($Q39,'Rd2 Sandown'!$C$2:$AE$23,19,0),0)</f>
        <v>0</v>
      </c>
      <c r="H39" s="4">
        <f>IFERROR(VLOOKUP($Q39,'Rd3 Wodonga'!$C$2:$AE$26,19,0),0)</f>
        <v>0</v>
      </c>
      <c r="I39" s="4">
        <f>IFERROR(VLOOKUP($Q39,'Rd4 Winton'!$C$2:$AE$26,19,0),0)</f>
        <v>0</v>
      </c>
      <c r="J39" s="4">
        <f>IFERROR(VLOOKUP($Q39,'Rd5 Sandown'!$C$2:$AE$28,19,0),0)</f>
        <v>0</v>
      </c>
      <c r="K39" s="4">
        <f>IFERROR(VLOOKUP($Q39,'Rd6 WintonShort'!$C$2:$AE$28,19,0),0)</f>
        <v>0</v>
      </c>
      <c r="L39" s="4">
        <f>IFERROR(VLOOKUP($Q39,'Rd7 PI'!$C$2:$AE$35,19,0),0)</f>
        <v>0</v>
      </c>
      <c r="M39" s="4">
        <f>IFERROR(VLOOKUP($Q39,#REF!,17,0),0)</f>
        <v>0</v>
      </c>
      <c r="N39" s="4">
        <f>IFERROR(VLOOKUP($Q39,#REF!,17,0),0)</f>
        <v>0</v>
      </c>
      <c r="O39" s="4">
        <f>IFERROR(VLOOKUP($Q39,#REF!,17,0),0)</f>
        <v>0</v>
      </c>
      <c r="P39" s="4">
        <f>IFERROR(VLOOKUP($Q39,#REF!,17,0),0)</f>
        <v>0</v>
      </c>
      <c r="Q39" s="5" t="str">
        <f>CONCATENATE(LOWER(B39)," ",LOWER(C39))</f>
        <v xml:space="preserve"> </v>
      </c>
      <c r="R39" s="15"/>
    </row>
    <row r="40" spans="1:18" ht="13.5" thickBot="1" x14ac:dyDescent="0.45">
      <c r="A40" s="230">
        <v>5</v>
      </c>
      <c r="B40" s="222"/>
      <c r="C40" s="222"/>
      <c r="D40" s="225" t="s">
        <v>3</v>
      </c>
      <c r="E40" s="231">
        <f>SUM(F40:P40) - SMALL(F40:P40,2) - MIN(F40:P40)</f>
        <v>0</v>
      </c>
      <c r="F40" s="227">
        <f>IFERROR(VLOOKUP($Q40,'Rd1 PI'!$C$2:$AE$24,19,0),0)</f>
        <v>0</v>
      </c>
      <c r="G40" s="4">
        <f>IFERROR(VLOOKUP($Q40,'Rd2 Sandown'!$C$2:$AE$23,19,0),0)</f>
        <v>0</v>
      </c>
      <c r="H40" s="4">
        <f>IFERROR(VLOOKUP($Q40,'Rd3 Wodonga'!$C$2:$AE$26,19,0),0)</f>
        <v>0</v>
      </c>
      <c r="I40" s="4">
        <f>IFERROR(VLOOKUP($Q40,'Rd4 Winton'!$C$2:$AE$26,19,0),0)</f>
        <v>0</v>
      </c>
      <c r="J40" s="4">
        <f>IFERROR(VLOOKUP($Q40,'Rd5 Sandown'!$C$2:$AE$28,19,0),0)</f>
        <v>0</v>
      </c>
      <c r="K40" s="4">
        <f>IFERROR(VLOOKUP($Q40,'Rd6 WintonShort'!$C$2:$AE$28,19,0),0)</f>
        <v>0</v>
      </c>
      <c r="L40" s="4">
        <f>IFERROR(VLOOKUP($Q40,'Rd7 PI'!$C$2:$AE$35,19,0),0)</f>
        <v>0</v>
      </c>
      <c r="M40" s="251">
        <f>IFERROR(VLOOKUP($Q40,#REF!,17,0),0)</f>
        <v>0</v>
      </c>
      <c r="N40" s="251">
        <f>IFERROR(VLOOKUP($Q40,#REF!,17,0),0)</f>
        <v>0</v>
      </c>
      <c r="O40" s="251">
        <f>IFERROR(VLOOKUP($Q40,#REF!,17,0),0)</f>
        <v>0</v>
      </c>
      <c r="P40" s="251">
        <f>IFERROR(VLOOKUP($Q40,#REF!,17,0),0)</f>
        <v>0</v>
      </c>
      <c r="Q40" s="5" t="str">
        <f>CONCATENATE(LOWER(B40)," ",LOWER(C40))</f>
        <v xml:space="preserve"> </v>
      </c>
      <c r="R40" s="15"/>
    </row>
    <row r="41" spans="1:18" x14ac:dyDescent="0.4">
      <c r="B41" s="6"/>
      <c r="C41" s="6"/>
      <c r="D41" s="17"/>
      <c r="E41" s="24"/>
      <c r="F41" s="4"/>
      <c r="G41" s="4"/>
      <c r="H41" s="4"/>
      <c r="I41" s="4"/>
      <c r="J41" s="12"/>
      <c r="K41" s="12"/>
      <c r="L41" s="4"/>
      <c r="M41" s="4"/>
      <c r="N41" s="4"/>
      <c r="O41" s="4"/>
      <c r="P41" s="4"/>
      <c r="Q41" s="14"/>
      <c r="R41" s="15"/>
    </row>
    <row r="42" spans="1:18" s="5" customFormat="1" ht="13.5" thickBot="1" x14ac:dyDescent="0.45">
      <c r="A42" s="41" t="s">
        <v>8</v>
      </c>
      <c r="B42" s="42"/>
      <c r="C42" s="42"/>
      <c r="D42" s="7"/>
      <c r="E42" s="24"/>
      <c r="F42" s="4"/>
      <c r="G42" s="4"/>
      <c r="H42" s="4"/>
      <c r="I42" s="4"/>
      <c r="J42" s="12"/>
      <c r="K42" s="12"/>
      <c r="L42" s="4"/>
      <c r="M42" s="4"/>
      <c r="N42" s="4"/>
      <c r="O42" s="4"/>
      <c r="P42" s="4"/>
    </row>
    <row r="43" spans="1:18" s="5" customFormat="1" x14ac:dyDescent="0.4">
      <c r="A43" s="43">
        <v>1</v>
      </c>
      <c r="B43" s="44" t="s">
        <v>27</v>
      </c>
      <c r="C43" s="44" t="s">
        <v>28</v>
      </c>
      <c r="D43" s="40" t="s">
        <v>5</v>
      </c>
      <c r="E43" s="58">
        <f>SUM(F43:P43) - SMALL(F43:P43,2) - MIN(F43:P43)</f>
        <v>660</v>
      </c>
      <c r="F43" s="108">
        <f>IFERROR(VLOOKUP($Q43,'Rd1 PI'!$C$2:$AE$24,19,0),0)</f>
        <v>100</v>
      </c>
      <c r="G43" s="4">
        <f>IFERROR(VLOOKUP($Q43,'Rd2 Sandown'!$C$2:$AE$23,19,0),0)</f>
        <v>100</v>
      </c>
      <c r="H43" s="4">
        <f>IFERROR(VLOOKUP($Q43,'Rd3 Wodonga'!$C$2:$AE$26,19,0),0)</f>
        <v>100</v>
      </c>
      <c r="I43" s="4">
        <f>IFERROR(VLOOKUP($Q43,'Rd4 Winton'!$C$2:$AE$26,19,0),0)</f>
        <v>100</v>
      </c>
      <c r="J43" s="4">
        <f>IFERROR(VLOOKUP($Q43,'Rd5 Sandown'!$C$2:$AE$28,19,0),0)</f>
        <v>100</v>
      </c>
      <c r="K43" s="4">
        <f>IFERROR(VLOOKUP($Q43,'Rd6 WintonShort'!$C$2:$AE$28,19,0),0)</f>
        <v>60</v>
      </c>
      <c r="L43" s="4">
        <f>IFERROR(VLOOKUP($Q43,'Rd7 PI'!$C$2:$AE$35,19,0),0)</f>
        <v>100</v>
      </c>
      <c r="M43" s="4">
        <f>IFERROR(VLOOKUP($Q43,#REF!,17,0),0)</f>
        <v>0</v>
      </c>
      <c r="N43" s="4">
        <f>IFERROR(VLOOKUP($Q43,#REF!,17,0),0)</f>
        <v>0</v>
      </c>
      <c r="O43" s="4">
        <f>IFERROR(VLOOKUP($Q43,#REF!,17,0),0)</f>
        <v>0</v>
      </c>
      <c r="P43" s="4">
        <f>IFERROR(VLOOKUP($Q43,#REF!,17,0),0)</f>
        <v>0</v>
      </c>
      <c r="Q43" s="5" t="str">
        <f>CONCATENATE(LOWER(B43)," ",LOWER(C43))</f>
        <v>simeon ouzas</v>
      </c>
    </row>
    <row r="44" spans="1:18" x14ac:dyDescent="0.4">
      <c r="A44" s="43">
        <v>2</v>
      </c>
      <c r="B44" s="44" t="s">
        <v>134</v>
      </c>
      <c r="C44" s="44" t="s">
        <v>135</v>
      </c>
      <c r="D44" s="40" t="s">
        <v>5</v>
      </c>
      <c r="E44" s="59">
        <f>SUM(F44:P44) - SMALL(F44:P44,2) - MIN(F44:P44)</f>
        <v>330</v>
      </c>
      <c r="F44" s="108">
        <f>IFERROR(VLOOKUP($Q44,'Rd1 PI'!$C$2:$AE$24,19,0),0)</f>
        <v>75</v>
      </c>
      <c r="G44" s="4">
        <f>IFERROR(VLOOKUP($Q44,'Rd2 Sandown'!$C$2:$AE$23,19,0),0)</f>
        <v>60</v>
      </c>
      <c r="H44" s="4">
        <f>IFERROR(VLOOKUP($Q44,'Rd3 Wodonga'!$C$2:$AE$26,19,0),0)</f>
        <v>60</v>
      </c>
      <c r="I44" s="4">
        <f>IFERROR(VLOOKUP($Q44,'Rd4 Winton'!$C$2:$AE$26,19,0),0)</f>
        <v>0</v>
      </c>
      <c r="J44" s="4">
        <f>IFERROR(VLOOKUP($Q44,'Rd5 Sandown'!$C$2:$AE$28,19,0),0)</f>
        <v>45</v>
      </c>
      <c r="K44" s="4">
        <f>IFERROR(VLOOKUP($Q44,'Rd6 WintonShort'!$C$2:$AE$28,19,0),0)</f>
        <v>45</v>
      </c>
      <c r="L44" s="4">
        <f>IFERROR(VLOOKUP($Q44,'Rd7 PI'!$C$2:$AE$35,19,0),0)</f>
        <v>45</v>
      </c>
      <c r="M44" s="4">
        <f>IFERROR(VLOOKUP($Q44,#REF!,17,0),0)</f>
        <v>0</v>
      </c>
      <c r="N44" s="4">
        <f>IFERROR(VLOOKUP($Q44,#REF!,17,0),0)</f>
        <v>0</v>
      </c>
      <c r="O44" s="4">
        <f>IFERROR(VLOOKUP($Q44,#REF!,17,0),0)</f>
        <v>0</v>
      </c>
      <c r="P44" s="4">
        <f>IFERROR(VLOOKUP($Q44,#REF!,17,0),0)</f>
        <v>0</v>
      </c>
      <c r="Q44" s="5" t="str">
        <f>CONCATENATE(LOWER(B44)," ",LOWER(C44))</f>
        <v>sam hurst</v>
      </c>
      <c r="R44" s="15"/>
    </row>
    <row r="45" spans="1:18" x14ac:dyDescent="0.4">
      <c r="A45" s="43">
        <v>3</v>
      </c>
      <c r="B45" s="44" t="s">
        <v>246</v>
      </c>
      <c r="C45" s="44" t="s">
        <v>247</v>
      </c>
      <c r="D45" s="40" t="s">
        <v>5</v>
      </c>
      <c r="E45" s="59">
        <f>SUM(F45:P45) - SMALL(F45:P45,2) - MIN(F45:P45)</f>
        <v>325</v>
      </c>
      <c r="F45" s="108">
        <f>IFERROR(VLOOKUP($Q45,'Rd1 PI'!$C$2:$AE$24,19,0),0)</f>
        <v>0</v>
      </c>
      <c r="G45" s="4">
        <f>IFERROR(VLOOKUP($Q45,'Rd2 Sandown'!$C$2:$AE$23,19,0),0)</f>
        <v>0</v>
      </c>
      <c r="H45" s="4">
        <f>IFERROR(VLOOKUP($Q45,'Rd3 Wodonga'!$C$2:$AE$26,19,0),0)</f>
        <v>75</v>
      </c>
      <c r="I45" s="4">
        <f>IFERROR(VLOOKUP($Q45,'Rd4 Winton'!$C$2:$AE$26,19,0),0)</f>
        <v>0</v>
      </c>
      <c r="J45" s="4">
        <f>IFERROR(VLOOKUP($Q45,'Rd5 Sandown'!$C$2:$AE$28,19,0),0)</f>
        <v>75</v>
      </c>
      <c r="K45" s="4">
        <f>IFERROR(VLOOKUP($Q45,'Rd6 WintonShort'!$C$2:$AE$28,19,0),0)</f>
        <v>100</v>
      </c>
      <c r="L45" s="4">
        <f>IFERROR(VLOOKUP($Q45,'Rd7 PI'!$C$2:$AE$35,19,0),0)</f>
        <v>75</v>
      </c>
      <c r="M45" s="4">
        <f>IFERROR(VLOOKUP($Q45,#REF!,17,0),0)</f>
        <v>0</v>
      </c>
      <c r="N45" s="4">
        <f>IFERROR(VLOOKUP($Q45,#REF!,17,0),0)</f>
        <v>0</v>
      </c>
      <c r="O45" s="4">
        <f>IFERROR(VLOOKUP($Q45,#REF!,17,0),0)</f>
        <v>0</v>
      </c>
      <c r="P45" s="4">
        <f>IFERROR(VLOOKUP($Q45,#REF!,17,0),0)</f>
        <v>0</v>
      </c>
      <c r="Q45" s="5" t="str">
        <f>CONCATENATE(LOWER(B45)," ",LOWER(C45))</f>
        <v>adrian zadro</v>
      </c>
      <c r="R45" s="15"/>
    </row>
    <row r="46" spans="1:18" x14ac:dyDescent="0.4">
      <c r="A46" s="43">
        <v>4</v>
      </c>
      <c r="B46" s="44" t="s">
        <v>95</v>
      </c>
      <c r="C46" s="44" t="s">
        <v>191</v>
      </c>
      <c r="D46" s="40" t="s">
        <v>5</v>
      </c>
      <c r="E46" s="59">
        <f>SUM(F46:P46) - SMALL(F46:P46,2) - MIN(F46:P46)</f>
        <v>315</v>
      </c>
      <c r="F46" s="108">
        <f>IFERROR(VLOOKUP($Q46,'Rd1 PI'!$C$2:$AE$24,19,0),0)</f>
        <v>0</v>
      </c>
      <c r="G46" s="4">
        <f>IFERROR(VLOOKUP($Q46,'Rd2 Sandown'!$C$2:$AE$23,19,0),0)</f>
        <v>75</v>
      </c>
      <c r="H46" s="4">
        <f>IFERROR(VLOOKUP($Q46,'Rd3 Wodonga'!$C$2:$AE$26,19,0),0)</f>
        <v>45</v>
      </c>
      <c r="I46" s="4">
        <f>IFERROR(VLOOKUP($Q46,'Rd4 Winton'!$C$2:$AE$26,19,0),0)</f>
        <v>0</v>
      </c>
      <c r="J46" s="4">
        <f>IFERROR(VLOOKUP($Q46,'Rd5 Sandown'!$C$2:$AE$28,19,0),0)</f>
        <v>60</v>
      </c>
      <c r="K46" s="4">
        <f>IFERROR(VLOOKUP($Q46,'Rd6 WintonShort'!$C$2:$AE$28,19,0),0)</f>
        <v>75</v>
      </c>
      <c r="L46" s="4">
        <f>IFERROR(VLOOKUP($Q46,'Rd7 PI'!$C$2:$AE$35,19,0),0)</f>
        <v>60</v>
      </c>
      <c r="M46" s="4">
        <f>IFERROR(VLOOKUP($Q46,#REF!,17,0),0)</f>
        <v>0</v>
      </c>
      <c r="N46" s="4">
        <f>IFERROR(VLOOKUP($Q46,#REF!,17,0),0)</f>
        <v>0</v>
      </c>
      <c r="O46" s="4">
        <f>IFERROR(VLOOKUP($Q46,#REF!,17,0),0)</f>
        <v>0</v>
      </c>
      <c r="P46" s="4">
        <f>IFERROR(VLOOKUP($Q46,#REF!,17,0),0)</f>
        <v>0</v>
      </c>
      <c r="Q46" s="5" t="str">
        <f>CONCATENATE(LOWER(B46)," ",LOWER(C46))</f>
        <v>john downes</v>
      </c>
      <c r="R46" s="15"/>
    </row>
    <row r="47" spans="1:18" ht="13.5" thickBot="1" x14ac:dyDescent="0.45">
      <c r="A47" s="43">
        <v>5</v>
      </c>
      <c r="B47" s="44" t="s">
        <v>360</v>
      </c>
      <c r="C47" s="44" t="s">
        <v>361</v>
      </c>
      <c r="D47" s="40" t="s">
        <v>5</v>
      </c>
      <c r="E47" s="60">
        <f>SUM(F47:P47) - SMALL(F47:P47,2) - MIN(F47:P47)</f>
        <v>0</v>
      </c>
      <c r="F47" s="108">
        <f>IFERROR(VLOOKUP($Q47,'Rd1 PI'!$C$2:$AE$24,19,0),0)</f>
        <v>0</v>
      </c>
      <c r="G47" s="4">
        <f>IFERROR(VLOOKUP($Q47,'Rd2 Sandown'!$C$2:$AE$23,19,0),0)</f>
        <v>0</v>
      </c>
      <c r="H47" s="4">
        <f>IFERROR(VLOOKUP($Q47,'Rd3 Wodonga'!$C$2:$AE$26,19,0),0)</f>
        <v>0</v>
      </c>
      <c r="I47" s="4">
        <f>IFERROR(VLOOKUP($Q47,'Rd4 Winton'!$C$2:$AE$26,19,0),0)</f>
        <v>0</v>
      </c>
      <c r="J47" s="4">
        <f>IFERROR(VLOOKUP($Q47,'Rd5 Sandown'!$C$2:$AE$28,19,0),0)</f>
        <v>0</v>
      </c>
      <c r="K47" s="4">
        <f>IFERROR(VLOOKUP($Q47,'Rd6 WintonShort'!$C$2:$AE$28,19,0),0)</f>
        <v>0</v>
      </c>
      <c r="L47" s="4">
        <f>IFERROR(VLOOKUP($Q47,'Rd7 PI'!$C$2:$AE$35,19,0),0)</f>
        <v>0</v>
      </c>
      <c r="M47" s="252">
        <f>IFERROR(VLOOKUP($Q47,#REF!,17,0),0)</f>
        <v>0</v>
      </c>
      <c r="N47" s="252">
        <f>IFERROR(VLOOKUP($Q47,#REF!,17,0),0)</f>
        <v>0</v>
      </c>
      <c r="O47" s="252">
        <f>IFERROR(VLOOKUP($Q47,#REF!,17,0),0)</f>
        <v>0</v>
      </c>
      <c r="P47" s="252">
        <f>IFERROR(VLOOKUP($Q47,#REF!,17,0),0)</f>
        <v>0</v>
      </c>
      <c r="Q47" s="5" t="str">
        <f>CONCATENATE(LOWER(B47)," ",LOWER(C47))</f>
        <v>aaren arulrajah</v>
      </c>
      <c r="R47" s="15"/>
    </row>
    <row r="48" spans="1:18" x14ac:dyDescent="0.4">
      <c r="B48" s="18"/>
      <c r="C48" s="18"/>
      <c r="D48" s="19"/>
      <c r="E48" s="24"/>
      <c r="F48" s="4"/>
      <c r="G48" s="4"/>
      <c r="H48" s="4"/>
      <c r="I48" s="4"/>
      <c r="J48" s="4"/>
      <c r="K48" s="4"/>
      <c r="L48" s="4"/>
      <c r="M48" s="4"/>
      <c r="N48" s="4"/>
      <c r="O48" s="4"/>
      <c r="P48" s="4"/>
      <c r="Q48" s="14"/>
      <c r="R48" s="15"/>
    </row>
    <row r="49" spans="1:18" ht="13.5" thickBot="1" x14ac:dyDescent="0.45">
      <c r="A49" s="101" t="s">
        <v>9</v>
      </c>
      <c r="B49" s="102"/>
      <c r="C49" s="102"/>
      <c r="D49" s="15"/>
      <c r="E49" s="24"/>
      <c r="F49" s="258"/>
      <c r="G49" s="4"/>
      <c r="H49" s="4"/>
      <c r="I49" s="4"/>
      <c r="J49" s="4"/>
      <c r="K49" s="4"/>
      <c r="L49" s="4"/>
      <c r="M49" s="4"/>
      <c r="N49" s="4"/>
      <c r="O49" s="4"/>
      <c r="P49" s="4"/>
      <c r="Q49" s="14"/>
      <c r="R49" s="15"/>
    </row>
    <row r="50" spans="1:18" x14ac:dyDescent="0.4">
      <c r="A50" s="94">
        <v>1</v>
      </c>
      <c r="B50" s="95" t="s">
        <v>93</v>
      </c>
      <c r="C50" s="175" t="s">
        <v>285</v>
      </c>
      <c r="D50" s="97" t="s">
        <v>4</v>
      </c>
      <c r="E50" s="92">
        <f>SUM(F50:P50) - SMALL(F50:P50,2) - MIN(F50:P50)</f>
        <v>400</v>
      </c>
      <c r="F50" s="257">
        <f>IFERROR(VLOOKUP($Q50,'Rd1 PI'!$C$2:$AE$24,19,0),0)</f>
        <v>0</v>
      </c>
      <c r="G50" s="4">
        <f>IFERROR(VLOOKUP($Q50,'Rd2 Sandown'!$C$2:$AE$23,19,0),0)</f>
        <v>0</v>
      </c>
      <c r="H50" s="4">
        <f>IFERROR(VLOOKUP($Q50,'Rd3 Wodonga'!$C$2:$AE$26,19,0),0)</f>
        <v>0</v>
      </c>
      <c r="I50" s="4">
        <f>IFERROR(VLOOKUP($Q50,'Rd4 Winton'!$C$2:$AE$26,19,0),0)</f>
        <v>100</v>
      </c>
      <c r="J50" s="4">
        <f>IFERROR(VLOOKUP($Q50,'Rd5 Sandown'!$C$2:$AE$28,19,0),0)</f>
        <v>100</v>
      </c>
      <c r="K50" s="4">
        <f>IFERROR(VLOOKUP($Q50,'Rd6 WintonShort'!$C$2:$AE$28,19,0),0)</f>
        <v>100</v>
      </c>
      <c r="L50" s="4">
        <f>IFERROR(VLOOKUP($Q50,'Rd7 PI'!$C$2:$AE$35,19,0),0)</f>
        <v>100</v>
      </c>
      <c r="M50" s="4">
        <f>IFERROR(VLOOKUP($Q50,#REF!,17,0),0)</f>
        <v>0</v>
      </c>
      <c r="N50" s="4">
        <f>IFERROR(VLOOKUP($Q50,#REF!,17,0),0)</f>
        <v>0</v>
      </c>
      <c r="O50" s="4">
        <f>IFERROR(VLOOKUP($Q50,#REF!,17,0),0)</f>
        <v>0</v>
      </c>
      <c r="P50" s="4">
        <f>IFERROR(VLOOKUP($Q50,#REF!,17,0),0)</f>
        <v>0</v>
      </c>
      <c r="Q50" s="5" t="str">
        <f>CONCATENATE(LOWER(B50)," ",LOWER(C50))</f>
        <v>craig baird</v>
      </c>
      <c r="R50" s="15"/>
    </row>
    <row r="51" spans="1:18" x14ac:dyDescent="0.4">
      <c r="A51" s="94">
        <v>2</v>
      </c>
      <c r="B51" s="98"/>
      <c r="C51" s="98"/>
      <c r="D51" s="97" t="s">
        <v>4</v>
      </c>
      <c r="E51" s="93">
        <f>SUM(F51:P51) - SMALL(F51:P51,2) - MIN(F51:P51)</f>
        <v>0</v>
      </c>
      <c r="F51" s="257">
        <f>IFERROR(VLOOKUP($Q51,'Rd1 PI'!$C$2:$AE$24,19,0),0)</f>
        <v>0</v>
      </c>
      <c r="G51" s="4">
        <f>IFERROR(VLOOKUP($Q51,'Rd2 Sandown'!$C$2:$AE$23,19,0),0)</f>
        <v>0</v>
      </c>
      <c r="H51" s="4">
        <f>IFERROR(VLOOKUP($Q51,'Rd3 Wodonga'!$C$2:$AE$26,19,0),0)</f>
        <v>0</v>
      </c>
      <c r="I51" s="4">
        <f>IFERROR(VLOOKUP($Q51,'Rd4 Winton'!$C$2:$AE$26,19,0),0)</f>
        <v>0</v>
      </c>
      <c r="J51" s="4">
        <f>IFERROR(VLOOKUP($Q51,'Rd5 Sandown'!$C$2:$AE$28,19,0),0)</f>
        <v>0</v>
      </c>
      <c r="K51" s="4">
        <f>IFERROR(VLOOKUP($Q51,'Rd6 WintonShort'!$C$2:$AE$28,19,0),0)</f>
        <v>0</v>
      </c>
      <c r="L51" s="4">
        <f>IFERROR(VLOOKUP($Q51,'Rd7 PI'!$C$2:$AE$35,19,0),0)</f>
        <v>0</v>
      </c>
      <c r="M51" s="4">
        <f>IFERROR(VLOOKUP($Q51,#REF!,17,0),0)</f>
        <v>0</v>
      </c>
      <c r="N51" s="4">
        <f>IFERROR(VLOOKUP($Q51,#REF!,17,0),0)</f>
        <v>0</v>
      </c>
      <c r="O51" s="4">
        <f>IFERROR(VLOOKUP($Q51,#REF!,17,0),0)</f>
        <v>0</v>
      </c>
      <c r="P51" s="4">
        <f>IFERROR(VLOOKUP($Q51,#REF!,17,0),0)</f>
        <v>0</v>
      </c>
      <c r="Q51" s="5" t="str">
        <f>CONCATENATE(LOWER(B51)," ",LOWER(C51))</f>
        <v xml:space="preserve"> </v>
      </c>
      <c r="R51" s="15"/>
    </row>
    <row r="52" spans="1:18" x14ac:dyDescent="0.4">
      <c r="A52" s="94">
        <v>3</v>
      </c>
      <c r="B52" s="98"/>
      <c r="C52" s="98"/>
      <c r="D52" s="97" t="s">
        <v>4</v>
      </c>
      <c r="E52" s="93">
        <f>SUM(F52:P52) - SMALL(F52:P52,2) - MIN(F52:P52)</f>
        <v>0</v>
      </c>
      <c r="F52" s="257">
        <f>IFERROR(VLOOKUP($Q52,'Rd1 PI'!$C$2:$AE$24,19,0),0)</f>
        <v>0</v>
      </c>
      <c r="G52" s="4">
        <f>IFERROR(VLOOKUP($Q52,'Rd2 Sandown'!$C$2:$AE$23,19,0),0)</f>
        <v>0</v>
      </c>
      <c r="H52" s="4">
        <f>IFERROR(VLOOKUP($Q52,'Rd3 Wodonga'!$C$2:$AE$26,19,0),0)</f>
        <v>0</v>
      </c>
      <c r="I52" s="4">
        <f>IFERROR(VLOOKUP($Q52,'Rd4 Winton'!$C$2:$AE$26,19,0),0)</f>
        <v>0</v>
      </c>
      <c r="J52" s="4">
        <f>IFERROR(VLOOKUP($Q52,'Rd5 Sandown'!$C$2:$AE$28,19,0),0)</f>
        <v>0</v>
      </c>
      <c r="K52" s="4">
        <f>IFERROR(VLOOKUP($Q52,'Rd6 WintonShort'!$C$2:$AE$28,19,0),0)</f>
        <v>0</v>
      </c>
      <c r="L52" s="4">
        <f>IFERROR(VLOOKUP($Q52,'Rd7 PI'!$C$2:$AE$35,19,0),0)</f>
        <v>0</v>
      </c>
      <c r="M52" s="4">
        <f>IFERROR(VLOOKUP($Q52,#REF!,17,0),0)</f>
        <v>0</v>
      </c>
      <c r="N52" s="4">
        <f>IFERROR(VLOOKUP($Q52,#REF!,17,0),0)</f>
        <v>0</v>
      </c>
      <c r="O52" s="4">
        <f>IFERROR(VLOOKUP($Q52,#REF!,17,0),0)</f>
        <v>0</v>
      </c>
      <c r="P52" s="4">
        <f>IFERROR(VLOOKUP($Q52,#REF!,17,0),0)</f>
        <v>0</v>
      </c>
      <c r="Q52" s="5" t="str">
        <f>CONCATENATE(LOWER(B52)," ",LOWER(C52))</f>
        <v xml:space="preserve"> </v>
      </c>
      <c r="R52" s="15"/>
    </row>
    <row r="53" spans="1:18" x14ac:dyDescent="0.4">
      <c r="A53" s="94">
        <v>4</v>
      </c>
      <c r="B53" s="98"/>
      <c r="C53" s="98"/>
      <c r="D53" s="97" t="s">
        <v>4</v>
      </c>
      <c r="E53" s="93">
        <f>SUM(F53:P53) - SMALL(F53:P53,2) - MIN(F53:P53)</f>
        <v>0</v>
      </c>
      <c r="F53" s="257">
        <f>IFERROR(VLOOKUP($Q53,'Rd1 PI'!$C$2:$AE$24,19,0),0)</f>
        <v>0</v>
      </c>
      <c r="G53" s="4">
        <f>IFERROR(VLOOKUP($Q53,'Rd2 Sandown'!$C$2:$AE$23,19,0),0)</f>
        <v>0</v>
      </c>
      <c r="H53" s="4">
        <f>IFERROR(VLOOKUP($Q53,'Rd3 Wodonga'!$C$2:$AE$26,19,0),0)</f>
        <v>0</v>
      </c>
      <c r="I53" s="4">
        <f>IFERROR(VLOOKUP($Q53,'Rd4 Winton'!$C$2:$AE$26,19,0),0)</f>
        <v>0</v>
      </c>
      <c r="J53" s="4">
        <f>IFERROR(VLOOKUP($Q53,'Rd5 Sandown'!$C$2:$AE$28,19,0),0)</f>
        <v>0</v>
      </c>
      <c r="K53" s="4">
        <f>IFERROR(VLOOKUP($Q53,'Rd6 WintonShort'!$C$2:$AE$28,19,0),0)</f>
        <v>0</v>
      </c>
      <c r="L53" s="4">
        <f>IFERROR(VLOOKUP($Q53,'Rd7 PI'!$C$2:$AE$35,19,0),0)</f>
        <v>0</v>
      </c>
      <c r="M53" s="4">
        <f>IFERROR(VLOOKUP($Q53,#REF!,17,0),0)</f>
        <v>0</v>
      </c>
      <c r="N53" s="4">
        <f>IFERROR(VLOOKUP($Q53,#REF!,17,0),0)</f>
        <v>0</v>
      </c>
      <c r="O53" s="4">
        <f>IFERROR(VLOOKUP($Q53,#REF!,17,0),0)</f>
        <v>0</v>
      </c>
      <c r="P53" s="4">
        <f>IFERROR(VLOOKUP($Q53,#REF!,17,0),0)</f>
        <v>0</v>
      </c>
      <c r="Q53" s="5" t="str">
        <f>CONCATENATE(LOWER(B53)," ",LOWER(C53))</f>
        <v xml:space="preserve"> </v>
      </c>
      <c r="R53" s="15"/>
    </row>
    <row r="54" spans="1:18" ht="13.5" thickBot="1" x14ac:dyDescent="0.45">
      <c r="A54" s="254">
        <v>5</v>
      </c>
      <c r="B54" s="253"/>
      <c r="C54" s="253"/>
      <c r="D54" s="255" t="s">
        <v>4</v>
      </c>
      <c r="E54" s="256">
        <f>SUM(F54:P54) - SMALL(F54:P54,2) - MIN(F54:P54)</f>
        <v>0</v>
      </c>
      <c r="F54" s="257">
        <f>IFERROR(VLOOKUP($Q54,'Rd1 PI'!$C$2:$AE$24,19,0),0)</f>
        <v>0</v>
      </c>
      <c r="G54" s="4">
        <f>IFERROR(VLOOKUP($Q54,'Rd2 Sandown'!$C$2:$AE$23,19,0),0)</f>
        <v>0</v>
      </c>
      <c r="H54" s="4">
        <f>IFERROR(VLOOKUP($Q54,'Rd3 Wodonga'!$C$2:$AE$26,19,0),0)</f>
        <v>0</v>
      </c>
      <c r="I54" s="4">
        <f>IFERROR(VLOOKUP($Q54,'Rd4 Winton'!$C$2:$AE$26,19,0),0)</f>
        <v>0</v>
      </c>
      <c r="J54" s="4">
        <f>IFERROR(VLOOKUP($Q54,'Rd5 Sandown'!$C$2:$AE$28,19,0),0)</f>
        <v>0</v>
      </c>
      <c r="K54" s="4">
        <f>IFERROR(VLOOKUP($Q54,'Rd6 WintonShort'!$C$2:$AE$28,19,0),0)</f>
        <v>0</v>
      </c>
      <c r="L54" s="4">
        <f>IFERROR(VLOOKUP($Q54,'Rd7 PI'!$C$2:$AE$35,19,0),0)</f>
        <v>0</v>
      </c>
      <c r="M54" s="258">
        <f>IFERROR(VLOOKUP($Q54,#REF!,17,0),0)</f>
        <v>0</v>
      </c>
      <c r="N54" s="258">
        <f>IFERROR(VLOOKUP($Q54,#REF!,17,0),0)</f>
        <v>0</v>
      </c>
      <c r="O54" s="258">
        <f>IFERROR(VLOOKUP($Q54,#REF!,17,0),0)</f>
        <v>0</v>
      </c>
      <c r="P54" s="258">
        <f>IFERROR(VLOOKUP($Q54,#REF!,17,0),0)</f>
        <v>0</v>
      </c>
      <c r="Q54" s="5" t="str">
        <f>CONCATENATE(LOWER(B54)," ",LOWER(C54))</f>
        <v xml:space="preserve"> </v>
      </c>
      <c r="R54" s="15"/>
    </row>
    <row r="55" spans="1:18" x14ac:dyDescent="0.4">
      <c r="A55" s="13"/>
      <c r="B55" s="22"/>
      <c r="C55" s="22"/>
      <c r="D55" s="23"/>
      <c r="E55" s="24"/>
      <c r="F55" s="4"/>
      <c r="G55" s="4"/>
      <c r="H55" s="4"/>
      <c r="I55" s="4"/>
      <c r="J55" s="4"/>
      <c r="K55" s="4"/>
      <c r="L55" s="4"/>
      <c r="M55" s="4"/>
      <c r="N55" s="4"/>
      <c r="O55" s="4"/>
      <c r="P55" s="4"/>
      <c r="Q55" s="14"/>
      <c r="R55" s="15"/>
    </row>
    <row r="56" spans="1:18" ht="13.5" thickBot="1" x14ac:dyDescent="0.45">
      <c r="A56" s="259" t="s">
        <v>20</v>
      </c>
      <c r="B56" s="260"/>
      <c r="C56" s="260"/>
      <c r="D56" s="261"/>
      <c r="E56" s="262"/>
      <c r="F56" s="263"/>
      <c r="G56" s="263"/>
      <c r="H56" s="263"/>
      <c r="I56" s="263"/>
      <c r="J56" s="263"/>
      <c r="K56" s="263"/>
      <c r="L56" s="263"/>
      <c r="M56" s="263"/>
      <c r="N56" s="263"/>
      <c r="O56" s="263"/>
      <c r="P56" s="263"/>
      <c r="Q56" s="14"/>
      <c r="R56" s="15"/>
    </row>
    <row r="57" spans="1:18" x14ac:dyDescent="0.4">
      <c r="A57" s="264">
        <v>1</v>
      </c>
      <c r="B57" s="265"/>
      <c r="C57" s="266"/>
      <c r="D57" s="261" t="s">
        <v>39</v>
      </c>
      <c r="E57" s="267">
        <f>SUM(F57:P57) - SMALL(F57:P57,2) - MIN(F57:P57)</f>
        <v>0</v>
      </c>
      <c r="F57" s="268">
        <f>IFERROR(VLOOKUP($Q57,'Rd1 PI'!$C$2:$AE$24,19,0),0)</f>
        <v>0</v>
      </c>
      <c r="G57" s="4">
        <f>IFERROR(VLOOKUP($Q57,'Rd2 Sandown'!$C$2:$AE$23,19,0),0)</f>
        <v>0</v>
      </c>
      <c r="H57" s="4">
        <f>IFERROR(VLOOKUP($Q57,'Rd3 Wodonga'!$C$2:$AE$26,19,0),0)</f>
        <v>0</v>
      </c>
      <c r="I57" s="4">
        <f>IFERROR(VLOOKUP($Q57,'Rd4 Winton'!$C$2:$AE$26,19,0),0)</f>
        <v>0</v>
      </c>
      <c r="J57" s="4">
        <f>IFERROR(VLOOKUP($Q57,'Rd5 Sandown'!$C$2:$AE$28,19,0),0)</f>
        <v>0</v>
      </c>
      <c r="K57" s="4">
        <f>IFERROR(VLOOKUP($Q57,'Rd6 WintonShort'!$C$2:$AE$28,19,0),0)</f>
        <v>0</v>
      </c>
      <c r="L57" s="4">
        <f>IFERROR(VLOOKUP($Q57,'Rd7 PI'!$C$2:$AE$35,19,0),0)</f>
        <v>0</v>
      </c>
      <c r="M57" s="263">
        <f>IFERROR(VLOOKUP($Q57,#REF!,17,0),0)</f>
        <v>0</v>
      </c>
      <c r="N57" s="263">
        <f>IFERROR(VLOOKUP($Q57,#REF!,17,0),0)</f>
        <v>0</v>
      </c>
      <c r="O57" s="263">
        <f>IFERROR(VLOOKUP($Q57,#REF!,17,0),0)</f>
        <v>0</v>
      </c>
      <c r="P57" s="263">
        <f>IFERROR(VLOOKUP($Q57,#REF!,17,0),0)</f>
        <v>0</v>
      </c>
      <c r="Q57" s="5" t="str">
        <f>CONCATENATE(LOWER(B57)," ",LOWER(C57))</f>
        <v xml:space="preserve"> </v>
      </c>
      <c r="R57" s="15"/>
    </row>
    <row r="58" spans="1:18" x14ac:dyDescent="0.4">
      <c r="A58" s="264">
        <v>2</v>
      </c>
      <c r="B58" s="266"/>
      <c r="C58" s="266"/>
      <c r="D58" s="261" t="s">
        <v>39</v>
      </c>
      <c r="E58" s="269">
        <f>SUM(F58:P58) - SMALL(F58:P58,2) - MIN(F58:P58)</f>
        <v>0</v>
      </c>
      <c r="F58" s="268">
        <f>IFERROR(VLOOKUP($Q58,'Rd1 PI'!$C$2:$AE$24,19,0),0)</f>
        <v>0</v>
      </c>
      <c r="G58" s="4">
        <f>IFERROR(VLOOKUP($Q58,'Rd2 Sandown'!$C$2:$AE$23,19,0),0)</f>
        <v>0</v>
      </c>
      <c r="H58" s="4">
        <f>IFERROR(VLOOKUP($Q58,'Rd3 Wodonga'!$C$2:$AE$26,19,0),0)</f>
        <v>0</v>
      </c>
      <c r="I58" s="4">
        <f>IFERROR(VLOOKUP($Q58,'Rd4 Winton'!$C$2:$AE$26,19,0),0)</f>
        <v>0</v>
      </c>
      <c r="J58" s="4">
        <f>IFERROR(VLOOKUP($Q58,'Rd5 Sandown'!$C$2:$AE$28,19,0),0)</f>
        <v>0</v>
      </c>
      <c r="K58" s="4">
        <f>IFERROR(VLOOKUP($Q58,'Rd6 WintonShort'!$C$2:$AE$28,19,0),0)</f>
        <v>0</v>
      </c>
      <c r="L58" s="4">
        <f>IFERROR(VLOOKUP($Q58,'Rd7 PI'!$C$2:$AE$35,19,0),0)</f>
        <v>0</v>
      </c>
      <c r="M58" s="263">
        <f>IFERROR(VLOOKUP($Q58,#REF!,17,0),0)</f>
        <v>0</v>
      </c>
      <c r="N58" s="263">
        <f>IFERROR(VLOOKUP($Q58,#REF!,17,0),0)</f>
        <v>0</v>
      </c>
      <c r="O58" s="263">
        <f>IFERROR(VLOOKUP($Q58,#REF!,17,0),0)</f>
        <v>0</v>
      </c>
      <c r="P58" s="263">
        <f>IFERROR(VLOOKUP($Q58,#REF!,17,0),0)</f>
        <v>0</v>
      </c>
      <c r="Q58" s="5" t="str">
        <f>CONCATENATE(LOWER(B58)," ",LOWER(C58))</f>
        <v xml:space="preserve"> </v>
      </c>
      <c r="R58" s="15"/>
    </row>
    <row r="59" spans="1:18" x14ac:dyDescent="0.4">
      <c r="A59" s="264">
        <v>3</v>
      </c>
      <c r="B59" s="270"/>
      <c r="C59" s="270"/>
      <c r="D59" s="261" t="s">
        <v>39</v>
      </c>
      <c r="E59" s="269">
        <f>SUM(F59:P59) - SMALL(F59:P59,2) - MIN(F59:P59)</f>
        <v>0</v>
      </c>
      <c r="F59" s="268">
        <f>IFERROR(VLOOKUP($Q59,'Rd1 PI'!$C$2:$AE$24,19,0),0)</f>
        <v>0</v>
      </c>
      <c r="G59" s="4">
        <f>IFERROR(VLOOKUP($Q59,'Rd2 Sandown'!$C$2:$AE$23,19,0),0)</f>
        <v>0</v>
      </c>
      <c r="H59" s="4">
        <f>IFERROR(VLOOKUP($Q59,'Rd3 Wodonga'!$C$2:$AE$26,19,0),0)</f>
        <v>0</v>
      </c>
      <c r="I59" s="4">
        <f>IFERROR(VLOOKUP($Q59,'Rd4 Winton'!$C$2:$AE$26,19,0),0)</f>
        <v>0</v>
      </c>
      <c r="J59" s="4">
        <f>IFERROR(VLOOKUP($Q59,'Rd5 Sandown'!$C$2:$AE$28,19,0),0)</f>
        <v>0</v>
      </c>
      <c r="K59" s="4">
        <f>IFERROR(VLOOKUP($Q59,'Rd6 WintonShort'!$C$2:$AE$28,19,0),0)</f>
        <v>0</v>
      </c>
      <c r="L59" s="4">
        <f>IFERROR(VLOOKUP($Q59,'Rd7 PI'!$C$2:$AE$35,19,0),0)</f>
        <v>0</v>
      </c>
      <c r="M59" s="263">
        <f>IFERROR(VLOOKUP($Q59,#REF!,17,0),0)</f>
        <v>0</v>
      </c>
      <c r="N59" s="263">
        <f>IFERROR(VLOOKUP($Q59,#REF!,17,0),0)</f>
        <v>0</v>
      </c>
      <c r="O59" s="263">
        <f>IFERROR(VLOOKUP($Q59,#REF!,17,0),0)</f>
        <v>0</v>
      </c>
      <c r="P59" s="263">
        <f>IFERROR(VLOOKUP($Q59,#REF!,17,0),0)</f>
        <v>0</v>
      </c>
      <c r="Q59" s="5" t="str">
        <f>CONCATENATE(LOWER(B59)," ",LOWER(C59))</f>
        <v xml:space="preserve"> </v>
      </c>
      <c r="R59" s="15"/>
    </row>
    <row r="60" spans="1:18" x14ac:dyDescent="0.4">
      <c r="A60" s="264">
        <v>4</v>
      </c>
      <c r="B60" s="271"/>
      <c r="C60" s="271"/>
      <c r="D60" s="261" t="s">
        <v>39</v>
      </c>
      <c r="E60" s="269">
        <f>SUM(F60:P60) - SMALL(F60:P60,2) - MIN(F60:P60)</f>
        <v>0</v>
      </c>
      <c r="F60" s="268">
        <f>IFERROR(VLOOKUP($Q60,'Rd1 PI'!$C$2:$AE$24,19,0),0)</f>
        <v>0</v>
      </c>
      <c r="G60" s="4">
        <f>IFERROR(VLOOKUP($Q60,'Rd2 Sandown'!$C$2:$AE$23,19,0),0)</f>
        <v>0</v>
      </c>
      <c r="H60" s="4">
        <f>IFERROR(VLOOKUP($Q60,'Rd3 Wodonga'!$C$2:$AE$26,19,0),0)</f>
        <v>0</v>
      </c>
      <c r="I60" s="4">
        <f>IFERROR(VLOOKUP($Q60,'Rd4 Winton'!$C$2:$AE$26,19,0),0)</f>
        <v>0</v>
      </c>
      <c r="J60" s="4">
        <f>IFERROR(VLOOKUP($Q60,'Rd5 Sandown'!$C$2:$AE$28,19,0),0)</f>
        <v>0</v>
      </c>
      <c r="K60" s="4">
        <f>IFERROR(VLOOKUP($Q60,'Rd6 WintonShort'!$C$2:$AE$28,19,0),0)</f>
        <v>0</v>
      </c>
      <c r="L60" s="4">
        <f>IFERROR(VLOOKUP($Q60,'Rd7 PI'!$C$2:$AE$35,19,0),0)</f>
        <v>0</v>
      </c>
      <c r="M60" s="263">
        <f>IFERROR(VLOOKUP($Q60,#REF!,17,0),0)</f>
        <v>0</v>
      </c>
      <c r="N60" s="263">
        <f>IFERROR(VLOOKUP($Q60,#REF!,17,0),0)</f>
        <v>0</v>
      </c>
      <c r="O60" s="263">
        <f>IFERROR(VLOOKUP($Q60,#REF!,17,0),0)</f>
        <v>0</v>
      </c>
      <c r="P60" s="263">
        <f>IFERROR(VLOOKUP($Q60,#REF!,17,0),0)</f>
        <v>0</v>
      </c>
      <c r="Q60" s="5" t="str">
        <f>CONCATENATE(LOWER(B60)," ",LOWER(C60))</f>
        <v xml:space="preserve"> </v>
      </c>
      <c r="R60" s="15"/>
    </row>
    <row r="61" spans="1:18" ht="13.5" thickBot="1" x14ac:dyDescent="0.45">
      <c r="A61" s="264">
        <v>5</v>
      </c>
      <c r="B61" s="270"/>
      <c r="C61" s="270"/>
      <c r="D61" s="261" t="s">
        <v>39</v>
      </c>
      <c r="E61" s="272">
        <f>SUM(F61:P61) - SMALL(F61:P61,2) - MIN(F61:P61)</f>
        <v>0</v>
      </c>
      <c r="F61" s="268">
        <f>IFERROR(VLOOKUP($Q61,'Rd1 PI'!$C$2:$AE$24,19,0),0)</f>
        <v>0</v>
      </c>
      <c r="G61" s="4">
        <f>IFERROR(VLOOKUP($Q61,'Rd2 Sandown'!$C$2:$AE$23,19,0),0)</f>
        <v>0</v>
      </c>
      <c r="H61" s="4">
        <f>IFERROR(VLOOKUP($Q61,'Rd3 Wodonga'!$C$2:$AE$26,19,0),0)</f>
        <v>0</v>
      </c>
      <c r="I61" s="4">
        <f>IFERROR(VLOOKUP($Q61,'Rd4 Winton'!$C$2:$AE$26,19,0),0)</f>
        <v>0</v>
      </c>
      <c r="J61" s="4">
        <f>IFERROR(VLOOKUP($Q61,'Rd5 Sandown'!$C$2:$AE$28,19,0),0)</f>
        <v>0</v>
      </c>
      <c r="K61" s="4">
        <f>IFERROR(VLOOKUP($Q61,'Rd6 WintonShort'!$C$2:$AE$28,19,0),0)</f>
        <v>0</v>
      </c>
      <c r="L61" s="4">
        <f>IFERROR(VLOOKUP($Q61,'Rd7 PI'!$C$2:$AE$35,19,0),0)</f>
        <v>0</v>
      </c>
      <c r="M61" s="263">
        <f>IFERROR(VLOOKUP($Q61,#REF!,17,0),0)</f>
        <v>0</v>
      </c>
      <c r="N61" s="263">
        <f>IFERROR(VLOOKUP($Q61,#REF!,17,0),0)</f>
        <v>0</v>
      </c>
      <c r="O61" s="263">
        <f>IFERROR(VLOOKUP($Q61,#REF!,17,0),0)</f>
        <v>0</v>
      </c>
      <c r="P61" s="263">
        <f>IFERROR(VLOOKUP($Q61,#REF!,17,0),0)</f>
        <v>0</v>
      </c>
      <c r="Q61" s="5" t="str">
        <f>CONCATENATE(LOWER(B61)," ",LOWER(C61))</f>
        <v xml:space="preserve"> </v>
      </c>
      <c r="R61" s="15"/>
    </row>
    <row r="62" spans="1:18" x14ac:dyDescent="0.4">
      <c r="A62" s="13"/>
      <c r="B62" s="22"/>
      <c r="C62" s="22"/>
      <c r="D62" s="23"/>
      <c r="E62" s="24"/>
      <c r="F62" s="4"/>
      <c r="G62" s="4"/>
      <c r="H62" s="4"/>
      <c r="I62" s="4"/>
      <c r="J62" s="4"/>
      <c r="K62" s="4"/>
      <c r="L62" s="4"/>
      <c r="M62" s="4"/>
      <c r="N62" s="4"/>
      <c r="O62" s="4"/>
      <c r="P62" s="4"/>
      <c r="Q62" s="14"/>
      <c r="R62" s="15"/>
    </row>
    <row r="63" spans="1:18" s="5" customFormat="1" ht="13.5" thickBot="1" x14ac:dyDescent="0.45">
      <c r="A63" s="273" t="s">
        <v>18</v>
      </c>
      <c r="B63" s="274"/>
      <c r="C63" s="274"/>
      <c r="D63" s="275"/>
      <c r="E63" s="276"/>
      <c r="F63" s="277"/>
      <c r="G63" s="277"/>
      <c r="H63" s="277"/>
      <c r="I63" s="277"/>
      <c r="J63" s="277"/>
      <c r="K63" s="277"/>
      <c r="L63" s="277"/>
      <c r="M63" s="277"/>
      <c r="N63" s="277"/>
      <c r="O63" s="277"/>
      <c r="P63" s="277"/>
    </row>
    <row r="64" spans="1:18" s="5" customFormat="1" x14ac:dyDescent="0.4">
      <c r="A64" s="278">
        <v>1</v>
      </c>
      <c r="B64" s="279"/>
      <c r="C64" s="279"/>
      <c r="D64" s="280" t="s">
        <v>22</v>
      </c>
      <c r="E64" s="281">
        <f>SUM(F64:P64) - SMALL(F64:P64,2) - MIN(F64:P64)</f>
        <v>0</v>
      </c>
      <c r="F64" s="282">
        <f>IFERROR(VLOOKUP($Q64,'Rd1 PI'!$C$2:$AE$24,19,0),0)</f>
        <v>0</v>
      </c>
      <c r="G64" s="4">
        <f>IFERROR(VLOOKUP($Q64,'Rd2 Sandown'!$C$2:$AE$23,19,0),0)</f>
        <v>0</v>
      </c>
      <c r="H64" s="4">
        <f>IFERROR(VLOOKUP($Q64,'Rd3 Wodonga'!$C$2:$AE$26,19,0),0)</f>
        <v>0</v>
      </c>
      <c r="I64" s="4">
        <f>IFERROR(VLOOKUP($Q64,'Rd4 Winton'!$C$2:$AE$26,19,0),0)</f>
        <v>0</v>
      </c>
      <c r="J64" s="4">
        <f>IFERROR(VLOOKUP($Q64,'Rd5 Sandown'!$C$2:$AE$28,19,0),0)</f>
        <v>0</v>
      </c>
      <c r="K64" s="4">
        <f>IFERROR(VLOOKUP($Q64,'Rd6 WintonShort'!$C$2:$AE$28,19,0),0)</f>
        <v>0</v>
      </c>
      <c r="L64" s="4">
        <f>IFERROR(VLOOKUP($Q64,'Rd7 PI'!$C$2:$AE$35,19,0),0)</f>
        <v>0</v>
      </c>
      <c r="M64" s="277">
        <f>IFERROR(VLOOKUP($Q64,#REF!,17,0),0)</f>
        <v>0</v>
      </c>
      <c r="N64" s="277">
        <f>IFERROR(VLOOKUP($Q64,#REF!,17,0),0)</f>
        <v>0</v>
      </c>
      <c r="O64" s="277">
        <f>IFERROR(VLOOKUP($Q64,#REF!,17,0),0)</f>
        <v>0</v>
      </c>
      <c r="P64" s="277">
        <f>IFERROR(VLOOKUP($Q64,#REF!,17,0),0)</f>
        <v>0</v>
      </c>
      <c r="Q64" s="5" t="str">
        <f>CONCATENATE(LOWER(B64)," ",LOWER(C64))</f>
        <v xml:space="preserve"> </v>
      </c>
    </row>
    <row r="65" spans="1:18" s="5" customFormat="1" x14ac:dyDescent="0.4">
      <c r="A65" s="278">
        <v>2</v>
      </c>
      <c r="B65" s="279"/>
      <c r="C65" s="279"/>
      <c r="D65" s="280" t="s">
        <v>22</v>
      </c>
      <c r="E65" s="283">
        <f>SUM(F65:P65) - SMALL(F65:P65,2) - MIN(F65:P65)</f>
        <v>0</v>
      </c>
      <c r="F65" s="282">
        <f>IFERROR(VLOOKUP($Q65,'Rd1 PI'!$C$2:$AE$24,19,0),0)</f>
        <v>0</v>
      </c>
      <c r="G65" s="4">
        <f>IFERROR(VLOOKUP($Q65,'Rd2 Sandown'!$C$2:$AE$23,19,0),0)</f>
        <v>0</v>
      </c>
      <c r="H65" s="4">
        <f>IFERROR(VLOOKUP($Q65,'Rd3 Wodonga'!$C$2:$AE$26,19,0),0)</f>
        <v>0</v>
      </c>
      <c r="I65" s="4">
        <f>IFERROR(VLOOKUP($Q65,'Rd4 Winton'!$C$2:$AE$26,19,0),0)</f>
        <v>0</v>
      </c>
      <c r="J65" s="4">
        <f>IFERROR(VLOOKUP($Q65,'Rd5 Sandown'!$C$2:$AE$28,19,0),0)</f>
        <v>0</v>
      </c>
      <c r="K65" s="4">
        <f>IFERROR(VLOOKUP($Q65,'Rd6 WintonShort'!$C$2:$AE$28,19,0),0)</f>
        <v>0</v>
      </c>
      <c r="L65" s="4">
        <f>IFERROR(VLOOKUP($Q65,'Rd7 PI'!$C$2:$AE$35,19,0),0)</f>
        <v>0</v>
      </c>
      <c r="M65" s="277">
        <f>IFERROR(VLOOKUP($Q65,#REF!,17,0),0)</f>
        <v>0</v>
      </c>
      <c r="N65" s="277">
        <f>IFERROR(VLOOKUP($Q65,#REF!,17,0),0)</f>
        <v>0</v>
      </c>
      <c r="O65" s="277">
        <f>IFERROR(VLOOKUP($Q65,#REF!,17,0),0)</f>
        <v>0</v>
      </c>
      <c r="P65" s="277">
        <f>IFERROR(VLOOKUP($Q65,#REF!,17,0),0)</f>
        <v>0</v>
      </c>
      <c r="Q65" s="5" t="str">
        <f>CONCATENATE(LOWER(B65)," ",LOWER(C65))</f>
        <v xml:space="preserve"> </v>
      </c>
    </row>
    <row r="66" spans="1:18" s="5" customFormat="1" x14ac:dyDescent="0.4">
      <c r="A66" s="278">
        <v>3</v>
      </c>
      <c r="B66" s="279"/>
      <c r="C66" s="279"/>
      <c r="D66" s="280" t="s">
        <v>22</v>
      </c>
      <c r="E66" s="283">
        <f>SUM(F66:P66) - SMALL(F66:P66,2) - MIN(F66:P66)</f>
        <v>0</v>
      </c>
      <c r="F66" s="282">
        <f>IFERROR(VLOOKUP($Q66,'Rd1 PI'!$C$2:$AE$24,19,0),0)</f>
        <v>0</v>
      </c>
      <c r="G66" s="4">
        <f>IFERROR(VLOOKUP($Q66,'Rd2 Sandown'!$C$2:$AE$23,19,0),0)</f>
        <v>0</v>
      </c>
      <c r="H66" s="4">
        <f>IFERROR(VLOOKUP($Q66,'Rd3 Wodonga'!$C$2:$AE$26,19,0),0)</f>
        <v>0</v>
      </c>
      <c r="I66" s="4">
        <f>IFERROR(VLOOKUP($Q66,'Rd4 Winton'!$C$2:$AE$26,19,0),0)</f>
        <v>0</v>
      </c>
      <c r="J66" s="4">
        <f>IFERROR(VLOOKUP($Q66,'Rd5 Sandown'!$C$2:$AE$28,19,0),0)</f>
        <v>0</v>
      </c>
      <c r="K66" s="4">
        <f>IFERROR(VLOOKUP($Q66,'Rd6 WintonShort'!$C$2:$AE$28,19,0),0)</f>
        <v>0</v>
      </c>
      <c r="L66" s="4">
        <f>IFERROR(VLOOKUP($Q66,'Rd7 PI'!$C$2:$AE$35,19,0),0)</f>
        <v>0</v>
      </c>
      <c r="M66" s="277">
        <f>IFERROR(VLOOKUP($Q66,#REF!,17,0),0)</f>
        <v>0</v>
      </c>
      <c r="N66" s="277">
        <f>IFERROR(VLOOKUP($Q66,#REF!,17,0),0)</f>
        <v>0</v>
      </c>
      <c r="O66" s="277">
        <f>IFERROR(VLOOKUP($Q66,#REF!,17,0),0)</f>
        <v>0</v>
      </c>
      <c r="P66" s="277">
        <f>IFERROR(VLOOKUP($Q66,#REF!,17,0),0)</f>
        <v>0</v>
      </c>
      <c r="Q66" s="5" t="str">
        <f>CONCATENATE(LOWER(B66)," ",LOWER(C66))</f>
        <v xml:space="preserve"> </v>
      </c>
    </row>
    <row r="67" spans="1:18" s="5" customFormat="1" x14ac:dyDescent="0.4">
      <c r="A67" s="278">
        <v>4</v>
      </c>
      <c r="B67" s="284"/>
      <c r="C67" s="284"/>
      <c r="D67" s="280" t="s">
        <v>22</v>
      </c>
      <c r="E67" s="283">
        <f>SUM(F67:P67) - SMALL(F67:P67,2) - MIN(F67:P67)</f>
        <v>0</v>
      </c>
      <c r="F67" s="282">
        <f>IFERROR(VLOOKUP($Q67,'Rd1 PI'!$C$2:$AE$24,19,0),0)</f>
        <v>0</v>
      </c>
      <c r="G67" s="4">
        <f>IFERROR(VLOOKUP($Q67,'Rd2 Sandown'!$C$2:$AE$23,19,0),0)</f>
        <v>0</v>
      </c>
      <c r="H67" s="4">
        <f>IFERROR(VLOOKUP($Q67,'Rd3 Wodonga'!$C$2:$AE$26,19,0),0)</f>
        <v>0</v>
      </c>
      <c r="I67" s="4">
        <f>IFERROR(VLOOKUP($Q67,'Rd4 Winton'!$C$2:$AE$26,19,0),0)</f>
        <v>0</v>
      </c>
      <c r="J67" s="4">
        <f>IFERROR(VLOOKUP($Q67,'Rd5 Sandown'!$C$2:$AE$28,19,0),0)</f>
        <v>0</v>
      </c>
      <c r="K67" s="4">
        <f>IFERROR(VLOOKUP($Q67,'Rd6 WintonShort'!$C$2:$AE$28,19,0),0)</f>
        <v>0</v>
      </c>
      <c r="L67" s="4">
        <f>IFERROR(VLOOKUP($Q67,'Rd7 PI'!$C$2:$AE$35,19,0),0)</f>
        <v>0</v>
      </c>
      <c r="M67" s="277">
        <f>IFERROR(VLOOKUP($Q67,#REF!,17,0),0)</f>
        <v>0</v>
      </c>
      <c r="N67" s="277">
        <f>IFERROR(VLOOKUP($Q67,#REF!,17,0),0)</f>
        <v>0</v>
      </c>
      <c r="O67" s="277">
        <f>IFERROR(VLOOKUP($Q67,#REF!,17,0),0)</f>
        <v>0</v>
      </c>
      <c r="P67" s="277">
        <f>IFERROR(VLOOKUP($Q67,#REF!,17,0),0)</f>
        <v>0</v>
      </c>
      <c r="Q67" s="5" t="str">
        <f>CONCATENATE(LOWER(B67)," ",LOWER(C67))</f>
        <v xml:space="preserve"> </v>
      </c>
      <c r="R67" s="15"/>
    </row>
    <row r="68" spans="1:18" s="5" customFormat="1" ht="13.5" thickBot="1" x14ac:dyDescent="0.45">
      <c r="A68" s="285">
        <v>5</v>
      </c>
      <c r="B68" s="284"/>
      <c r="C68" s="284"/>
      <c r="D68" s="280" t="s">
        <v>22</v>
      </c>
      <c r="E68" s="286">
        <f>SUM(F68:P68) - SMALL(F68:P68,2) - MIN(F68:P68)</f>
        <v>0</v>
      </c>
      <c r="F68" s="282">
        <f>IFERROR(VLOOKUP($Q68,'Rd1 PI'!$C$2:$AE$24,19,0),0)</f>
        <v>0</v>
      </c>
      <c r="G68" s="4">
        <f>IFERROR(VLOOKUP($Q68,'Rd2 Sandown'!$C$2:$AE$23,19,0),0)</f>
        <v>0</v>
      </c>
      <c r="H68" s="4">
        <f>IFERROR(VLOOKUP($Q68,'Rd3 Wodonga'!$C$2:$AE$26,19,0),0)</f>
        <v>0</v>
      </c>
      <c r="I68" s="4">
        <f>IFERROR(VLOOKUP($Q68,'Rd4 Winton'!$C$2:$AE$26,19,0),0)</f>
        <v>0</v>
      </c>
      <c r="J68" s="4">
        <f>IFERROR(VLOOKUP($Q68,'Rd5 Sandown'!$C$2:$AE$28,19,0),0)</f>
        <v>0</v>
      </c>
      <c r="K68" s="4">
        <f>IFERROR(VLOOKUP($Q68,'Rd6 WintonShort'!$C$2:$AE$28,19,0),0)</f>
        <v>0</v>
      </c>
      <c r="L68" s="4">
        <f>IFERROR(VLOOKUP($Q68,'Rd7 PI'!$C$2:$AE$35,19,0),0)</f>
        <v>0</v>
      </c>
      <c r="M68" s="277">
        <f>IFERROR(VLOOKUP($Q68,#REF!,17,0),0)</f>
        <v>0</v>
      </c>
      <c r="N68" s="277">
        <f>IFERROR(VLOOKUP($Q68,#REF!,17,0),0)</f>
        <v>0</v>
      </c>
      <c r="O68" s="277">
        <f>IFERROR(VLOOKUP($Q68,#REF!,17,0),0)</f>
        <v>0</v>
      </c>
      <c r="P68" s="277">
        <f>IFERROR(VLOOKUP($Q68,#REF!,17,0),0)</f>
        <v>0</v>
      </c>
      <c r="Q68" s="5" t="str">
        <f>CONCATENATE(LOWER(B68)," ",LOWER(C68))</f>
        <v xml:space="preserve"> </v>
      </c>
      <c r="R68" s="15"/>
    </row>
    <row r="69" spans="1:18" s="5" customFormat="1" x14ac:dyDescent="0.4">
      <c r="A69" s="13"/>
      <c r="B69" s="22"/>
      <c r="C69" s="22"/>
      <c r="D69" s="4"/>
      <c r="E69" s="24"/>
      <c r="F69" s="4"/>
      <c r="G69" s="4"/>
      <c r="H69" s="4"/>
      <c r="I69" s="4"/>
      <c r="J69" s="4"/>
      <c r="K69" s="4"/>
      <c r="L69" s="4"/>
      <c r="M69" s="4"/>
      <c r="N69" s="4"/>
      <c r="O69" s="4"/>
      <c r="P69" s="4"/>
      <c r="Q69" s="14"/>
      <c r="R69" s="15"/>
    </row>
    <row r="70" spans="1:18" s="5" customFormat="1" ht="13.5" thickBot="1" x14ac:dyDescent="0.45">
      <c r="A70" s="99" t="s">
        <v>19</v>
      </c>
      <c r="B70" s="100"/>
      <c r="C70" s="100"/>
      <c r="D70" s="96"/>
      <c r="E70" s="287"/>
      <c r="F70" s="288"/>
      <c r="G70" s="288"/>
      <c r="H70" s="288"/>
      <c r="I70" s="288"/>
      <c r="J70" s="288"/>
      <c r="K70" s="288"/>
      <c r="L70" s="288"/>
      <c r="M70" s="288"/>
      <c r="N70" s="288"/>
      <c r="O70" s="288"/>
      <c r="P70" s="288"/>
    </row>
    <row r="71" spans="1:18" s="5" customFormat="1" x14ac:dyDescent="0.4">
      <c r="A71" s="289">
        <v>1</v>
      </c>
      <c r="B71" s="106" t="s">
        <v>76</v>
      </c>
      <c r="C71" s="106" t="s">
        <v>75</v>
      </c>
      <c r="D71" s="290" t="s">
        <v>21</v>
      </c>
      <c r="E71" s="88">
        <f>SUM(F71:P71) - SMALL(F71:P71,2) - MIN(F71:P71)</f>
        <v>200</v>
      </c>
      <c r="F71" s="339">
        <f>IFERROR(VLOOKUP($Q71,'Rd1 PI'!$C$2:$AE$24,19,0),0)</f>
        <v>100</v>
      </c>
      <c r="G71" s="4">
        <f>IFERROR(VLOOKUP($Q71,'Rd2 Sandown'!$C$2:$AE$23,19,0),0)</f>
        <v>0</v>
      </c>
      <c r="H71" s="4">
        <f>IFERROR(VLOOKUP($Q71,'Rd3 Wodonga'!$C$2:$AE$26,19,0),0)</f>
        <v>100</v>
      </c>
      <c r="I71" s="13">
        <v>0</v>
      </c>
      <c r="J71" s="90">
        <v>0</v>
      </c>
      <c r="K71" s="90">
        <v>0</v>
      </c>
      <c r="L71" s="90">
        <v>0</v>
      </c>
      <c r="M71" s="90">
        <v>0</v>
      </c>
      <c r="N71" s="90">
        <v>0</v>
      </c>
      <c r="O71" s="90">
        <v>0</v>
      </c>
      <c r="P71" s="90">
        <v>0</v>
      </c>
      <c r="Q71" s="5" t="str">
        <f>CONCATENATE(LOWER(B71)," ",LOWER(C71))</f>
        <v>peter dannock</v>
      </c>
      <c r="R71" s="15"/>
    </row>
    <row r="72" spans="1:18" s="5" customFormat="1" x14ac:dyDescent="0.4">
      <c r="A72" s="289">
        <v>2</v>
      </c>
      <c r="B72" s="106" t="s">
        <v>322</v>
      </c>
      <c r="C72" s="106" t="s">
        <v>321</v>
      </c>
      <c r="D72" s="290" t="s">
        <v>21</v>
      </c>
      <c r="E72" s="89">
        <f>SUM(F72:P72) - SMALL(F72:P72,2) - MIN(F72:P72)</f>
        <v>200</v>
      </c>
      <c r="F72" s="339">
        <f>IFERROR(VLOOKUP($Q72,'Rd1 PI'!$C$2:$AE$24,19,0),0)</f>
        <v>0</v>
      </c>
      <c r="G72" s="4">
        <f>IFERROR(VLOOKUP($Q72,'Rd2 Sandown'!$C$2:$AE$23,19,0),0)</f>
        <v>0</v>
      </c>
      <c r="H72" s="4">
        <f>IFERROR(VLOOKUP($Q72,'Rd3 Wodonga'!$C$2:$AE$26,19,0),0)</f>
        <v>0</v>
      </c>
      <c r="I72" s="4">
        <f>IFERROR(VLOOKUP($Q72,'Rd4 Winton'!$C$2:$AE$26,19,0),0)</f>
        <v>0</v>
      </c>
      <c r="J72" s="4">
        <f>IFERROR(VLOOKUP($Q72,'Rd5 Sandown'!$C$2:$AE$28,19,0),0)</f>
        <v>100</v>
      </c>
      <c r="K72" s="4">
        <f>IFERROR(VLOOKUP($Q72,'Rd6 WintonShort'!$C$2:$AE$28,19,0),0)</f>
        <v>0</v>
      </c>
      <c r="L72" s="4">
        <f>IFERROR(VLOOKUP($Q72,'Rd7 PI'!$C$2:$AE$35,19,0),0)</f>
        <v>100</v>
      </c>
      <c r="M72" s="288">
        <f>IFERROR(VLOOKUP($Q72,#REF!,17,0),0)</f>
        <v>0</v>
      </c>
      <c r="N72" s="288">
        <f>IFERROR(VLOOKUP($Q72,#REF!,17,0),0)</f>
        <v>0</v>
      </c>
      <c r="O72" s="288">
        <f>IFERROR(VLOOKUP($Q72,#REF!,17,0),0)</f>
        <v>0</v>
      </c>
      <c r="P72" s="288">
        <f>IFERROR(VLOOKUP($Q72,#REF!,17,0),0)</f>
        <v>0</v>
      </c>
      <c r="Q72" s="5" t="str">
        <f>CONCATENATE(LOWER(B72)," ",LOWER(C72))</f>
        <v>steve williamsz</v>
      </c>
    </row>
    <row r="73" spans="1:18" s="5" customFormat="1" x14ac:dyDescent="0.4">
      <c r="A73" s="289">
        <v>3</v>
      </c>
      <c r="B73" s="106"/>
      <c r="C73" s="106"/>
      <c r="D73" s="290" t="s">
        <v>21</v>
      </c>
      <c r="E73" s="89">
        <f>SUM(F73:P73) - SMALL(F73:P73,2) - MIN(F73:P73)</f>
        <v>0</v>
      </c>
      <c r="F73" s="339">
        <f>IFERROR(VLOOKUP($Q73,'Rd1 PI'!$C$2:$AE$24,19,0),0)</f>
        <v>0</v>
      </c>
      <c r="G73" s="4">
        <f>IFERROR(VLOOKUP($Q73,'Rd2 Sandown'!$C$2:$AE$23,19,0),0)</f>
        <v>0</v>
      </c>
      <c r="H73" s="4">
        <f>IFERROR(VLOOKUP($Q73,'Rd3 Wodonga'!$C$2:$AE$26,19,0),0)</f>
        <v>0</v>
      </c>
      <c r="I73" s="4">
        <f>IFERROR(VLOOKUP($Q73,'Rd4 Winton'!$C$2:$AE$26,19,0),0)</f>
        <v>0</v>
      </c>
      <c r="J73" s="4">
        <f>IFERROR(VLOOKUP($Q73,'Rd5 Sandown'!$C$2:$AE$28,19,0),0)</f>
        <v>0</v>
      </c>
      <c r="K73" s="4">
        <f>IFERROR(VLOOKUP($Q73,'Rd6 WintonShort'!$C$2:$AE$28,19,0),0)</f>
        <v>0</v>
      </c>
      <c r="L73" s="4">
        <f>IFERROR(VLOOKUP($Q73,'Rd7 PI'!$C$2:$AE$35,19,0),0)</f>
        <v>0</v>
      </c>
      <c r="M73" s="288">
        <f>IFERROR(VLOOKUP($Q73,#REF!,17,0),0)</f>
        <v>0</v>
      </c>
      <c r="N73" s="288">
        <f>IFERROR(VLOOKUP($Q73,#REF!,17,0),0)</f>
        <v>0</v>
      </c>
      <c r="O73" s="288">
        <f>IFERROR(VLOOKUP($Q73,#REF!,17,0),0)</f>
        <v>0</v>
      </c>
      <c r="P73" s="288">
        <f>IFERROR(VLOOKUP($Q73,#REF!,17,0),0)</f>
        <v>0</v>
      </c>
      <c r="Q73" s="5" t="str">
        <f>CONCATENATE(LOWER(B73)," ",LOWER(C73))</f>
        <v xml:space="preserve"> </v>
      </c>
    </row>
    <row r="74" spans="1:18" x14ac:dyDescent="0.4">
      <c r="A74" s="289">
        <v>4</v>
      </c>
      <c r="B74" s="106"/>
      <c r="C74" s="106"/>
      <c r="D74" s="290" t="s">
        <v>21</v>
      </c>
      <c r="E74" s="89">
        <f>SUM(F74:P74) - SMALL(F74:P74,2) - MIN(F74:P74)</f>
        <v>0</v>
      </c>
      <c r="F74" s="339">
        <f>IFERROR(VLOOKUP($Q74,'Rd1 PI'!$C$2:$AE$24,19,0),0)</f>
        <v>0</v>
      </c>
      <c r="G74" s="4">
        <f>IFERROR(VLOOKUP($Q74,'Rd2 Sandown'!$C$2:$AE$23,19,0),0)</f>
        <v>0</v>
      </c>
      <c r="H74" s="4">
        <f>IFERROR(VLOOKUP($Q74,'Rd3 Wodonga'!$C$2:$AE$26,19,0),0)</f>
        <v>0</v>
      </c>
      <c r="I74" s="4">
        <f>IFERROR(VLOOKUP($Q74,'Rd4 Winton'!$C$2:$AE$26,19,0),0)</f>
        <v>0</v>
      </c>
      <c r="J74" s="4">
        <f>IFERROR(VLOOKUP($Q74,'Rd5 Sandown'!$C$2:$AE$28,19,0),0)</f>
        <v>0</v>
      </c>
      <c r="K74" s="4">
        <f>IFERROR(VLOOKUP($Q74,'Rd6 WintonShort'!$C$2:$AE$28,19,0),0)</f>
        <v>0</v>
      </c>
      <c r="L74" s="4">
        <f>IFERROR(VLOOKUP($Q74,'Rd7 PI'!$C$2:$AE$35,19,0),0)</f>
        <v>0</v>
      </c>
      <c r="M74" s="288">
        <f>IFERROR(VLOOKUP($Q74,#REF!,17,0),0)</f>
        <v>0</v>
      </c>
      <c r="N74" s="288">
        <f>IFERROR(VLOOKUP($Q74,#REF!,17,0),0)</f>
        <v>0</v>
      </c>
      <c r="O74" s="288">
        <f>IFERROR(VLOOKUP($Q74,#REF!,17,0),0)</f>
        <v>0</v>
      </c>
      <c r="P74" s="288">
        <f>IFERROR(VLOOKUP($Q74,#REF!,17,0),0)</f>
        <v>0</v>
      </c>
      <c r="Q74" s="5" t="str">
        <f>CONCATENATE(LOWER(B74)," ",LOWER(C74))</f>
        <v xml:space="preserve"> </v>
      </c>
      <c r="R74" s="5"/>
    </row>
    <row r="75" spans="1:18" ht="13.5" thickBot="1" x14ac:dyDescent="0.45">
      <c r="A75" s="90">
        <v>5</v>
      </c>
      <c r="B75" s="106"/>
      <c r="C75" s="106"/>
      <c r="D75" s="290" t="s">
        <v>21</v>
      </c>
      <c r="E75" s="91">
        <f>SUM(F75:P75) - SMALL(F75:P75,2) - MIN(F75:P75)</f>
        <v>0</v>
      </c>
      <c r="F75" s="339">
        <f>IFERROR(VLOOKUP($Q75,'Rd1 PI'!$C$2:$AE$24,19,0),0)</f>
        <v>0</v>
      </c>
      <c r="G75" s="4">
        <f>IFERROR(VLOOKUP($Q75,'Rd2 Sandown'!$C$2:$AE$23,19,0),0)</f>
        <v>0</v>
      </c>
      <c r="H75" s="4">
        <f>IFERROR(VLOOKUP($Q75,'Rd3 Wodonga'!$C$2:$AE$26,19,0),0)</f>
        <v>0</v>
      </c>
      <c r="I75" s="4">
        <f>IFERROR(VLOOKUP($Q75,'Rd4 Winton'!$C$2:$AE$26,19,0),0)</f>
        <v>0</v>
      </c>
      <c r="J75" s="4">
        <f>IFERROR(VLOOKUP($Q75,'Rd5 Sandown'!$C$2:$AE$28,19,0),0)</f>
        <v>0</v>
      </c>
      <c r="K75" s="4">
        <f>IFERROR(VLOOKUP($Q75,'Rd6 WintonShort'!$C$2:$AE$28,19,0),0)</f>
        <v>0</v>
      </c>
      <c r="L75" s="4">
        <f>IFERROR(VLOOKUP($Q75,'Rd7 PI'!$C$2:$AE$35,19,0),0)</f>
        <v>0</v>
      </c>
      <c r="M75" s="288">
        <f>IFERROR(VLOOKUP($Q75,#REF!,17,0),0)</f>
        <v>0</v>
      </c>
      <c r="N75" s="288">
        <f>IFERROR(VLOOKUP($Q75,#REF!,17,0),0)</f>
        <v>0</v>
      </c>
      <c r="O75" s="288">
        <f>IFERROR(VLOOKUP($Q75,#REF!,17,0),0)</f>
        <v>0</v>
      </c>
      <c r="P75" s="288">
        <f>IFERROR(VLOOKUP($Q75,#REF!,17,0),0)</f>
        <v>0</v>
      </c>
      <c r="Q75" s="5" t="str">
        <f>CONCATENATE(LOWER(B75)," ",LOWER(C75))</f>
        <v xml:space="preserve"> </v>
      </c>
      <c r="R75" s="15"/>
    </row>
    <row r="76" spans="1:18" x14ac:dyDescent="0.4">
      <c r="A76" s="13"/>
      <c r="B76" s="22"/>
      <c r="C76" s="22"/>
      <c r="D76" s="4"/>
      <c r="E76" s="24"/>
      <c r="F76" s="4"/>
      <c r="G76" s="4"/>
      <c r="H76" s="4"/>
      <c r="I76" s="4"/>
      <c r="J76" s="4"/>
      <c r="K76" s="4"/>
      <c r="L76" s="4"/>
      <c r="M76" s="4"/>
      <c r="N76" s="4"/>
      <c r="O76" s="4"/>
      <c r="P76" s="4"/>
      <c r="Q76" s="14"/>
      <c r="R76" s="15"/>
    </row>
    <row r="77" spans="1:18" s="5" customFormat="1" ht="13.5" thickBot="1" x14ac:dyDescent="0.45">
      <c r="A77" s="291" t="s">
        <v>96</v>
      </c>
      <c r="B77" s="292"/>
      <c r="C77" s="292"/>
      <c r="D77" s="293"/>
      <c r="E77" s="294"/>
      <c r="F77" s="295"/>
      <c r="G77" s="295"/>
      <c r="H77" s="295"/>
      <c r="I77" s="295"/>
      <c r="J77" s="295"/>
      <c r="K77" s="295"/>
      <c r="L77" s="295"/>
      <c r="M77" s="295"/>
      <c r="N77" s="295"/>
      <c r="O77" s="295"/>
      <c r="P77" s="295"/>
    </row>
    <row r="78" spans="1:18" s="5" customFormat="1" x14ac:dyDescent="0.4">
      <c r="A78" s="296">
        <v>1</v>
      </c>
      <c r="B78" s="297" t="s">
        <v>89</v>
      </c>
      <c r="C78" s="297" t="s">
        <v>90</v>
      </c>
      <c r="D78" s="298" t="s">
        <v>85</v>
      </c>
      <c r="E78" s="299">
        <f>SUM(F78:P78) - SMALL(F78:P78,2) - MIN(F78:P78)</f>
        <v>700</v>
      </c>
      <c r="F78" s="300">
        <f>IFERROR(VLOOKUP($Q78,'Rd1 PI'!$C$2:$AE$24,19,0),0)</f>
        <v>100</v>
      </c>
      <c r="G78" s="4">
        <f>IFERROR(VLOOKUP($Q78,'Rd2 Sandown'!$C$2:$AE$23,19,0),0)</f>
        <v>100</v>
      </c>
      <c r="H78" s="4">
        <f>IFERROR(VLOOKUP($Q78,'Rd3 Wodonga'!$C$2:$AE$26,19,0),0)</f>
        <v>100</v>
      </c>
      <c r="I78" s="4">
        <f>IFERROR(VLOOKUP($Q78,'Rd4 Winton'!$C$2:$AE$26,19,0),0)</f>
        <v>100</v>
      </c>
      <c r="J78" s="4">
        <f>IFERROR(VLOOKUP($Q78,'Rd5 Sandown'!$C$2:$AE$28,19,0),0)</f>
        <v>100</v>
      </c>
      <c r="K78" s="4">
        <f>IFERROR(VLOOKUP($Q78,'Rd6 WintonShort'!$C$2:$AE$28,19,0),0)</f>
        <v>100</v>
      </c>
      <c r="L78" s="4">
        <f>IFERROR(VLOOKUP($Q78,'Rd7 PI'!$C$2:$AE$35,19,0),0)</f>
        <v>100</v>
      </c>
      <c r="M78" s="295">
        <f>IFERROR(VLOOKUP($Q78,#REF!,17,0),0)</f>
        <v>0</v>
      </c>
      <c r="N78" s="295">
        <f>IFERROR(VLOOKUP($Q78,#REF!,17,0),0)</f>
        <v>0</v>
      </c>
      <c r="O78" s="295">
        <f>IFERROR(VLOOKUP($Q78,#REF!,17,0),0)</f>
        <v>0</v>
      </c>
      <c r="P78" s="295">
        <f>IFERROR(VLOOKUP($Q78,#REF!,17,0),0)</f>
        <v>0</v>
      </c>
      <c r="Q78" s="5" t="str">
        <f>CONCATENATE(LOWER(B78)," ",LOWER(C78))</f>
        <v>hung do</v>
      </c>
    </row>
    <row r="79" spans="1:18" s="5" customFormat="1" x14ac:dyDescent="0.4">
      <c r="A79" s="296">
        <v>2</v>
      </c>
      <c r="B79" s="297" t="s">
        <v>93</v>
      </c>
      <c r="C79" s="297" t="s">
        <v>94</v>
      </c>
      <c r="D79" s="298" t="s">
        <v>85</v>
      </c>
      <c r="E79" s="301">
        <f>SUM(F79:P79) - SMALL(F79:P79,2) - MIN(F79:P79)</f>
        <v>510</v>
      </c>
      <c r="F79" s="300">
        <f>IFERROR(VLOOKUP($Q79,'Rd1 PI'!$C$2:$AE$24,19,0),0)</f>
        <v>75</v>
      </c>
      <c r="G79" s="4">
        <f>IFERROR(VLOOKUP($Q79,'Rd2 Sandown'!$C$2:$AE$23,19,0),0)</f>
        <v>75</v>
      </c>
      <c r="H79" s="4">
        <f>IFERROR(VLOOKUP($Q79,'Rd3 Wodonga'!$C$2:$AE$26,19,0),0)</f>
        <v>75</v>
      </c>
      <c r="I79" s="4">
        <f>IFERROR(VLOOKUP($Q79,'Rd4 Winton'!$C$2:$AE$26,19,0),0)</f>
        <v>75</v>
      </c>
      <c r="J79" s="4">
        <f>IFERROR(VLOOKUP($Q79,'Rd5 Sandown'!$C$2:$AE$28,19,0),0)</f>
        <v>75</v>
      </c>
      <c r="K79" s="4">
        <f>IFERROR(VLOOKUP($Q79,'Rd6 WintonShort'!$C$2:$AE$28,19,0),0)</f>
        <v>60</v>
      </c>
      <c r="L79" s="4">
        <f>IFERROR(VLOOKUP($Q79,'Rd7 PI'!$C$2:$AE$35,19,0),0)</f>
        <v>75</v>
      </c>
      <c r="M79" s="295">
        <f>IFERROR(VLOOKUP($Q79,#REF!,17,0),0)</f>
        <v>0</v>
      </c>
      <c r="N79" s="295">
        <f>IFERROR(VLOOKUP($Q79,#REF!,17,0),0)</f>
        <v>0</v>
      </c>
      <c r="O79" s="295">
        <f>IFERROR(VLOOKUP($Q79,#REF!,17,0),0)</f>
        <v>0</v>
      </c>
      <c r="P79" s="295">
        <f>IFERROR(VLOOKUP($Q79,#REF!,17,0),0)</f>
        <v>0</v>
      </c>
      <c r="Q79" s="5" t="str">
        <f>CONCATENATE(LOWER(B79)," ",LOWER(C79))</f>
        <v>craig girvan</v>
      </c>
    </row>
    <row r="80" spans="1:18" s="5" customFormat="1" x14ac:dyDescent="0.4">
      <c r="A80" s="296">
        <v>3</v>
      </c>
      <c r="B80" s="297" t="s">
        <v>248</v>
      </c>
      <c r="C80" s="297" t="s">
        <v>249</v>
      </c>
      <c r="D80" s="298" t="s">
        <v>85</v>
      </c>
      <c r="E80" s="301">
        <f>SUM(F80:P80) - SMALL(F80:P80,2) - MIN(F80:P80)</f>
        <v>315</v>
      </c>
      <c r="F80" s="300">
        <f>IFERROR(VLOOKUP($Q80,'Rd1 PI'!$C$2:$AE$24,19,0),0)</f>
        <v>0</v>
      </c>
      <c r="G80" s="4">
        <f>IFERROR(VLOOKUP($Q80,'Rd2 Sandown'!$C$2:$AE$23,19,0),0)</f>
        <v>0</v>
      </c>
      <c r="H80" s="4">
        <f>IFERROR(VLOOKUP($Q80,'Rd3 Wodonga'!$C$2:$AE$26,19,0),0)</f>
        <v>60</v>
      </c>
      <c r="I80" s="4">
        <f>IFERROR(VLOOKUP($Q80,'Rd4 Winton'!$C$2:$AE$26,19,0),0)</f>
        <v>60</v>
      </c>
      <c r="J80" s="4">
        <f>IFERROR(VLOOKUP($Q80,'Rd5 Sandown'!$C$2:$AE$28,19,0),0)</f>
        <v>60</v>
      </c>
      <c r="K80" s="4">
        <f>IFERROR(VLOOKUP($Q80,'Rd6 WintonShort'!$C$2:$AE$28,19,0),0)</f>
        <v>75</v>
      </c>
      <c r="L80" s="4">
        <f>IFERROR(VLOOKUP($Q80,'Rd7 PI'!$C$2:$AE$35,19,0),0)</f>
        <v>60</v>
      </c>
      <c r="M80" s="295">
        <f>IFERROR(VLOOKUP($Q80,#REF!,17,0),0)</f>
        <v>0</v>
      </c>
      <c r="N80" s="295">
        <f>IFERROR(VLOOKUP($Q80,#REF!,17,0),0)</f>
        <v>0</v>
      </c>
      <c r="O80" s="295">
        <f>IFERROR(VLOOKUP($Q80,#REF!,17,0),0)</f>
        <v>0</v>
      </c>
      <c r="P80" s="295">
        <f>IFERROR(VLOOKUP($Q80,#REF!,17,0),0)</f>
        <v>0</v>
      </c>
      <c r="Q80" s="5" t="str">
        <f>CONCATENATE(LOWER(B80)," ",LOWER(C80))</f>
        <v>roberto ferrari</v>
      </c>
    </row>
    <row r="81" spans="1:18" s="5" customFormat="1" x14ac:dyDescent="0.4">
      <c r="A81" s="296">
        <v>4</v>
      </c>
      <c r="B81" s="297" t="s">
        <v>358</v>
      </c>
      <c r="C81" s="297" t="s">
        <v>359</v>
      </c>
      <c r="D81" s="298" t="s">
        <v>85</v>
      </c>
      <c r="E81" s="301">
        <f>SUM(F81:P81) - SMALL(F81:P81,2) - MIN(F81:P81)</f>
        <v>45</v>
      </c>
      <c r="F81" s="300">
        <f>IFERROR(VLOOKUP($Q81,'Rd1 PI'!$C$2:$AE$24,19,0),0)</f>
        <v>0</v>
      </c>
      <c r="G81" s="4">
        <f>IFERROR(VLOOKUP($Q81,'Rd2 Sandown'!$C$2:$AE$23,19,0),0)</f>
        <v>0</v>
      </c>
      <c r="H81" s="4">
        <f>IFERROR(VLOOKUP($Q81,'Rd3 Wodonga'!$C$2:$AE$26,19,0),0)</f>
        <v>0</v>
      </c>
      <c r="I81" s="4">
        <f>IFERROR(VLOOKUP($Q81,'Rd4 Winton'!$C$2:$AE$26,19,0),0)</f>
        <v>0</v>
      </c>
      <c r="J81" s="4">
        <f>IFERROR(VLOOKUP($Q81,'Rd5 Sandown'!$C$2:$AE$28,19,0),0)</f>
        <v>0</v>
      </c>
      <c r="K81" s="4">
        <f>IFERROR(VLOOKUP($Q81,'Rd6 WintonShort'!$C$2:$AE$28,19,0),0)</f>
        <v>0</v>
      </c>
      <c r="L81" s="4">
        <f>IFERROR(VLOOKUP($Q81,'Rd7 PI'!$C$2:$AE$35,19,0),0)</f>
        <v>45</v>
      </c>
      <c r="M81" s="295">
        <f>IFERROR(VLOOKUP($Q81,#REF!,17,0),0)</f>
        <v>0</v>
      </c>
      <c r="N81" s="295">
        <f>IFERROR(VLOOKUP($Q81,#REF!,17,0),0)</f>
        <v>0</v>
      </c>
      <c r="O81" s="295">
        <f>IFERROR(VLOOKUP($Q81,#REF!,17,0),0)</f>
        <v>0</v>
      </c>
      <c r="P81" s="295">
        <f>IFERROR(VLOOKUP($Q81,#REF!,17,0),0)</f>
        <v>0</v>
      </c>
      <c r="Q81" s="5" t="str">
        <f>CONCATENATE(LOWER(B81)," ",LOWER(C81))</f>
        <v>ian vague</v>
      </c>
      <c r="R81" s="15"/>
    </row>
    <row r="82" spans="1:18" s="5" customFormat="1" ht="13.5" thickBot="1" x14ac:dyDescent="0.45">
      <c r="A82" s="303">
        <v>5</v>
      </c>
      <c r="B82" s="302"/>
      <c r="C82" s="302"/>
      <c r="D82" s="298" t="s">
        <v>85</v>
      </c>
      <c r="E82" s="304">
        <f>SUM(F82:P82) - SMALL(F82:P82,2) - MIN(F82:P82)</f>
        <v>0</v>
      </c>
      <c r="F82" s="300">
        <f>IFERROR(VLOOKUP($Q82,'Rd1 PI'!$C$2:$AE$24,19,0),0)</f>
        <v>0</v>
      </c>
      <c r="G82" s="4">
        <f>IFERROR(VLOOKUP($Q82,'Rd2 Sandown'!$C$2:$AE$23,19,0),0)</f>
        <v>0</v>
      </c>
      <c r="H82" s="4">
        <f>IFERROR(VLOOKUP($Q82,'Rd3 Wodonga'!$C$2:$AE$26,19,0),0)</f>
        <v>0</v>
      </c>
      <c r="I82" s="4">
        <f>IFERROR(VLOOKUP($Q82,'Rd4 Winton'!$C$2:$AE$26,19,0),0)</f>
        <v>0</v>
      </c>
      <c r="J82" s="4">
        <f>IFERROR(VLOOKUP($Q82,'Rd5 Sandown'!$C$2:$AE$28,19,0),0)</f>
        <v>0</v>
      </c>
      <c r="K82" s="4">
        <f>IFERROR(VLOOKUP($Q82,'Rd6 WintonShort'!$C$2:$AE$28,19,0),0)</f>
        <v>0</v>
      </c>
      <c r="L82" s="4">
        <f>IFERROR(VLOOKUP($Q82,'Rd7 PI'!$C$2:$AE$35,19,0),0)</f>
        <v>0</v>
      </c>
      <c r="M82" s="295">
        <f>IFERROR(VLOOKUP($Q82,#REF!,17,0),0)</f>
        <v>0</v>
      </c>
      <c r="N82" s="295">
        <f>IFERROR(VLOOKUP($Q82,#REF!,17,0),0)</f>
        <v>0</v>
      </c>
      <c r="O82" s="295">
        <f>IFERROR(VLOOKUP($Q82,#REF!,17,0),0)</f>
        <v>0</v>
      </c>
      <c r="P82" s="295">
        <f>IFERROR(VLOOKUP($Q82,#REF!,17,0),0)</f>
        <v>0</v>
      </c>
      <c r="Q82" s="5" t="str">
        <f>CONCATENATE(LOWER(B82)," ",LOWER(C82))</f>
        <v xml:space="preserve"> </v>
      </c>
      <c r="R82" s="15"/>
    </row>
    <row r="83" spans="1:18" s="5" customFormat="1" x14ac:dyDescent="0.4">
      <c r="A83" s="13"/>
      <c r="B83" s="22"/>
      <c r="C83" s="22"/>
      <c r="D83" s="4"/>
      <c r="E83" s="24"/>
      <c r="F83" s="4"/>
      <c r="G83" s="4"/>
      <c r="H83" s="4"/>
      <c r="I83" s="4"/>
      <c r="J83" s="4"/>
      <c r="K83" s="4"/>
      <c r="L83" s="4"/>
      <c r="M83" s="4"/>
      <c r="N83" s="4"/>
      <c r="O83" s="4"/>
      <c r="P83" s="4"/>
      <c r="Q83" s="14"/>
      <c r="R83" s="15"/>
    </row>
    <row r="84" spans="1:18" s="5" customFormat="1" ht="13.5" thickBot="1" x14ac:dyDescent="0.45">
      <c r="A84" s="305" t="s">
        <v>92</v>
      </c>
      <c r="B84" s="306"/>
      <c r="C84" s="306"/>
      <c r="D84" s="307"/>
      <c r="E84" s="308"/>
      <c r="F84" s="309"/>
      <c r="G84" s="309"/>
      <c r="H84" s="309"/>
      <c r="I84" s="309"/>
      <c r="J84" s="309"/>
      <c r="K84" s="309"/>
      <c r="L84" s="309"/>
      <c r="M84" s="309"/>
      <c r="N84" s="309"/>
      <c r="O84" s="309"/>
      <c r="P84" s="309"/>
    </row>
    <row r="85" spans="1:18" s="5" customFormat="1" x14ac:dyDescent="0.4">
      <c r="A85" s="310">
        <v>1</v>
      </c>
      <c r="B85" s="311" t="s">
        <v>95</v>
      </c>
      <c r="C85" s="311" t="s">
        <v>136</v>
      </c>
      <c r="D85" s="312" t="s">
        <v>86</v>
      </c>
      <c r="E85" s="313">
        <f>SUM(F85:P85) - SMALL(F85:P85,2) - MIN(F85:P85)</f>
        <v>575</v>
      </c>
      <c r="F85" s="340">
        <f>IFERROR(VLOOKUP($Q85,'Rd1 PI'!$C$2:$AE$24,19,0),0)</f>
        <v>100</v>
      </c>
      <c r="G85" s="4">
        <f>IFERROR(VLOOKUP($Q85,'Rd2 Sandown'!$C$2:$AE$23,19,0),0)</f>
        <v>75</v>
      </c>
      <c r="H85" s="4">
        <f>IFERROR(VLOOKUP($Q85,'Rd3 Wodonga'!$C$2:$AE$26,19,0),0)</f>
        <v>100</v>
      </c>
      <c r="I85" s="4">
        <f>IFERROR(VLOOKUP($Q85,'Rd4 Winton'!$C$2:$AE$26,19,0),0)</f>
        <v>75</v>
      </c>
      <c r="J85" s="4">
        <f>IFERROR(VLOOKUP($Q85,'Rd5 Sandown'!$C$2:$AE$28,19,0),0)</f>
        <v>75</v>
      </c>
      <c r="K85" s="4">
        <f>IFERROR(VLOOKUP($Q85,'Rd6 WintonShort'!$C$2:$AE$28,19,0),0)</f>
        <v>75</v>
      </c>
      <c r="L85" s="4">
        <f>IFERROR(VLOOKUP($Q85,'Rd7 PI'!$C$2:$AE$35,19,0),0)</f>
        <v>75</v>
      </c>
      <c r="M85" s="309">
        <f>IFERROR(VLOOKUP($Q85,#REF!,17,0),0)</f>
        <v>0</v>
      </c>
      <c r="N85" s="309">
        <f>IFERROR(VLOOKUP($Q85,#REF!,17,0),0)</f>
        <v>0</v>
      </c>
      <c r="O85" s="309">
        <f>IFERROR(VLOOKUP($Q85,#REF!,17,0),0)</f>
        <v>0</v>
      </c>
      <c r="P85" s="309">
        <f>IFERROR(VLOOKUP($Q85,#REF!,17,0),0)</f>
        <v>0</v>
      </c>
      <c r="Q85" s="5" t="str">
        <f>CONCATENATE(LOWER(B85)," ",LOWER(C85))</f>
        <v>john mcbreen</v>
      </c>
      <c r="R85" s="15"/>
    </row>
    <row r="86" spans="1:18" s="5" customFormat="1" x14ac:dyDescent="0.4">
      <c r="A86" s="310">
        <v>2</v>
      </c>
      <c r="B86" s="311" t="s">
        <v>192</v>
      </c>
      <c r="C86" s="311" t="s">
        <v>191</v>
      </c>
      <c r="D86" s="312" t="s">
        <v>86</v>
      </c>
      <c r="E86" s="314">
        <f>SUM(F86:P86) - SMALL(F86:P86,2) - MIN(F86:P86)</f>
        <v>500</v>
      </c>
      <c r="F86" s="340">
        <f>IFERROR(VLOOKUP($Q86,'Rd1 PI'!$C$2:$AE$24,19,0),0)</f>
        <v>0</v>
      </c>
      <c r="G86" s="4">
        <f>IFERROR(VLOOKUP($Q86,'Rd2 Sandown'!$C$2:$AE$23,19,0),0)</f>
        <v>100</v>
      </c>
      <c r="H86" s="4">
        <f>IFERROR(VLOOKUP($Q86,'Rd3 Wodonga'!$C$2:$AE$26,19,0),0)</f>
        <v>0</v>
      </c>
      <c r="I86" s="4">
        <f>IFERROR(VLOOKUP($Q86,'Rd4 Winton'!$C$2:$AE$26,19,0),0)</f>
        <v>100</v>
      </c>
      <c r="J86" s="4">
        <f>IFERROR(VLOOKUP($Q86,'Rd5 Sandown'!$C$2:$AE$28,19,0),0)</f>
        <v>100</v>
      </c>
      <c r="K86" s="4">
        <f>IFERROR(VLOOKUP($Q86,'Rd6 WintonShort'!$C$2:$AE$28,19,0),0)</f>
        <v>100</v>
      </c>
      <c r="L86" s="4">
        <f>IFERROR(VLOOKUP($Q86,'Rd7 PI'!$C$2:$AE$35,19,0),0)</f>
        <v>100</v>
      </c>
      <c r="M86" s="309">
        <f>IFERROR(VLOOKUP($Q86,#REF!,17,0),0)</f>
        <v>0</v>
      </c>
      <c r="N86" s="309">
        <f>IFERROR(VLOOKUP($Q86,#REF!,17,0),0)</f>
        <v>0</v>
      </c>
      <c r="O86" s="309">
        <f>IFERROR(VLOOKUP($Q86,#REF!,17,0),0)</f>
        <v>0</v>
      </c>
      <c r="P86" s="309">
        <f>IFERROR(VLOOKUP($Q86,#REF!,17,0),0)</f>
        <v>0</v>
      </c>
      <c r="Q86" s="5" t="str">
        <f>CONCATENATE(LOWER(B86)," ",LOWER(C86))</f>
        <v>robert downes</v>
      </c>
    </row>
    <row r="87" spans="1:18" s="5" customFormat="1" x14ac:dyDescent="0.4">
      <c r="A87" s="310">
        <v>3</v>
      </c>
      <c r="B87" s="311"/>
      <c r="C87" s="311"/>
      <c r="D87" s="312" t="s">
        <v>86</v>
      </c>
      <c r="E87" s="314">
        <f>SUM(F87:P87) - SMALL(F87:P87,2) - MIN(F87:P87)</f>
        <v>0</v>
      </c>
      <c r="F87" s="340">
        <f>IFERROR(VLOOKUP($Q87,'Rd1 PI'!$C$2:$AE$24,19,0),0)</f>
        <v>0</v>
      </c>
      <c r="G87" s="4">
        <f>IFERROR(VLOOKUP($Q87,'Rd2 Sandown'!$C$2:$AE$23,19,0),0)</f>
        <v>0</v>
      </c>
      <c r="H87" s="4">
        <f>IFERROR(VLOOKUP($Q87,'Rd3 Wodonga'!$C$2:$AE$26,19,0),0)</f>
        <v>0</v>
      </c>
      <c r="I87" s="4">
        <f>IFERROR(VLOOKUP($Q87,'Rd4 Winton'!$C$2:$AE$26,19,0),0)</f>
        <v>0</v>
      </c>
      <c r="J87" s="4">
        <f>IFERROR(VLOOKUP($Q87,'Rd5 Sandown'!$C$2:$AE$28,19,0),0)</f>
        <v>0</v>
      </c>
      <c r="K87" s="4">
        <f>IFERROR(VLOOKUP($Q87,'Rd6 WintonShort'!$C$2:$AE$28,19,0),0)</f>
        <v>0</v>
      </c>
      <c r="L87" s="4">
        <f>IFERROR(VLOOKUP($Q87,'Rd7 PI'!$C$2:$AE$35,19,0),0)</f>
        <v>0</v>
      </c>
      <c r="M87" s="309">
        <f>IFERROR(VLOOKUP($Q87,#REF!,17,0),0)</f>
        <v>0</v>
      </c>
      <c r="N87" s="309">
        <f>IFERROR(VLOOKUP($Q87,#REF!,17,0),0)</f>
        <v>0</v>
      </c>
      <c r="O87" s="309">
        <f>IFERROR(VLOOKUP($Q87,#REF!,17,0),0)</f>
        <v>0</v>
      </c>
      <c r="P87" s="309">
        <f>IFERROR(VLOOKUP($Q87,#REF!,17,0),0)</f>
        <v>0</v>
      </c>
      <c r="Q87" s="5" t="str">
        <f>CONCATENATE(LOWER(B87)," ",LOWER(C87))</f>
        <v xml:space="preserve"> </v>
      </c>
    </row>
    <row r="88" spans="1:18" x14ac:dyDescent="0.4">
      <c r="A88" s="310">
        <v>4</v>
      </c>
      <c r="B88" s="311"/>
      <c r="C88" s="311"/>
      <c r="D88" s="312" t="s">
        <v>86</v>
      </c>
      <c r="E88" s="314">
        <f>SUM(F88:P88) - SMALL(F88:P88,2) - MIN(F88:P88)</f>
        <v>0</v>
      </c>
      <c r="F88" s="340">
        <f>IFERROR(VLOOKUP($Q88,'Rd1 PI'!$C$2:$AE$24,19,0),0)</f>
        <v>0</v>
      </c>
      <c r="G88" s="4">
        <f>IFERROR(VLOOKUP($Q88,'Rd2 Sandown'!$C$2:$AE$23,19,0),0)</f>
        <v>0</v>
      </c>
      <c r="H88" s="4">
        <f>IFERROR(VLOOKUP($Q88,'Rd3 Wodonga'!$C$2:$AE$26,19,0),0)</f>
        <v>0</v>
      </c>
      <c r="I88" s="4">
        <f>IFERROR(VLOOKUP($Q88,'Rd4 Winton'!$C$2:$AE$26,19,0),0)</f>
        <v>0</v>
      </c>
      <c r="J88" s="4">
        <f>IFERROR(VLOOKUP($Q88,'Rd5 Sandown'!$C$2:$AE$28,19,0),0)</f>
        <v>0</v>
      </c>
      <c r="K88" s="4">
        <f>IFERROR(VLOOKUP($Q88,'Rd6 WintonShort'!$C$2:$AE$28,19,0),0)</f>
        <v>0</v>
      </c>
      <c r="L88" s="4">
        <f>IFERROR(VLOOKUP($Q88,'Rd7 PI'!$C$2:$AE$35,19,0),0)</f>
        <v>0</v>
      </c>
      <c r="M88" s="309">
        <f>IFERROR(VLOOKUP($Q88,#REF!,17,0),0)</f>
        <v>0</v>
      </c>
      <c r="N88" s="309">
        <f>IFERROR(VLOOKUP($Q88,#REF!,17,0),0)</f>
        <v>0</v>
      </c>
      <c r="O88" s="309">
        <f>IFERROR(VLOOKUP($Q88,#REF!,17,0),0)</f>
        <v>0</v>
      </c>
      <c r="P88" s="309">
        <f>IFERROR(VLOOKUP($Q88,#REF!,17,0),0)</f>
        <v>0</v>
      </c>
      <c r="Q88" s="5" t="str">
        <f>CONCATENATE(LOWER(B88)," ",LOWER(C88))</f>
        <v xml:space="preserve"> </v>
      </c>
      <c r="R88" s="5"/>
    </row>
    <row r="89" spans="1:18" ht="13.5" thickBot="1" x14ac:dyDescent="0.45">
      <c r="A89" s="315">
        <v>5</v>
      </c>
      <c r="B89" s="311"/>
      <c r="C89" s="311"/>
      <c r="D89" s="312" t="s">
        <v>86</v>
      </c>
      <c r="E89" s="316">
        <f>SUM(F89:P89) - SMALL(F89:P89,2) - MIN(F89:P89)</f>
        <v>0</v>
      </c>
      <c r="F89" s="340">
        <f>IFERROR(VLOOKUP($Q89,'Rd1 PI'!$C$2:$AE$24,19,0),0)</f>
        <v>0</v>
      </c>
      <c r="G89" s="4">
        <f>IFERROR(VLOOKUP($Q89,'Rd2 Sandown'!$C$2:$AE$23,19,0),0)</f>
        <v>0</v>
      </c>
      <c r="H89" s="4">
        <f>IFERROR(VLOOKUP($Q89,'Rd3 Wodonga'!$C$2:$AE$26,19,0),0)</f>
        <v>0</v>
      </c>
      <c r="I89" s="4">
        <f>IFERROR(VLOOKUP($Q89,'Rd4 Winton'!$C$2:$AE$26,19,0),0)</f>
        <v>0</v>
      </c>
      <c r="J89" s="4">
        <f>IFERROR(VLOOKUP($Q89,'Rd5 Sandown'!$C$2:$AE$28,19,0),0)</f>
        <v>0</v>
      </c>
      <c r="K89" s="4">
        <f>IFERROR(VLOOKUP($Q89,'Rd6 WintonShort'!$C$2:$AE$28,19,0),0)</f>
        <v>0</v>
      </c>
      <c r="L89" s="4">
        <f>IFERROR(VLOOKUP($Q89,'Rd7 PI'!$C$2:$AE$35,19,0),0)</f>
        <v>0</v>
      </c>
      <c r="M89" s="309">
        <f>IFERROR(VLOOKUP($Q89,#REF!,17,0),0)</f>
        <v>0</v>
      </c>
      <c r="N89" s="309">
        <f>IFERROR(VLOOKUP($Q89,#REF!,17,0),0)</f>
        <v>0</v>
      </c>
      <c r="O89" s="309">
        <f>IFERROR(VLOOKUP($Q89,#REF!,17,0),0)</f>
        <v>0</v>
      </c>
      <c r="P89" s="309">
        <f>IFERROR(VLOOKUP($Q89,#REF!,17,0),0)</f>
        <v>0</v>
      </c>
      <c r="Q89" s="5" t="str">
        <f>CONCATENATE(LOWER(B89)," ",LOWER(C89))</f>
        <v xml:space="preserve"> </v>
      </c>
      <c r="R89" s="15"/>
    </row>
    <row r="90" spans="1:18" x14ac:dyDescent="0.4">
      <c r="A90" s="13"/>
      <c r="B90" s="22"/>
      <c r="C90" s="22"/>
      <c r="D90" s="4"/>
      <c r="E90" s="24"/>
      <c r="F90" s="4"/>
      <c r="G90" s="4"/>
      <c r="H90" s="4"/>
      <c r="I90" s="4"/>
      <c r="J90" s="4"/>
      <c r="K90" s="4"/>
      <c r="L90" s="4"/>
      <c r="M90" s="4"/>
      <c r="N90" s="4"/>
      <c r="O90" s="4"/>
      <c r="P90" s="4"/>
      <c r="Q90" s="14"/>
      <c r="R90" s="15"/>
    </row>
    <row r="91" spans="1:18" s="5" customFormat="1" ht="13.5" thickBot="1" x14ac:dyDescent="0.45">
      <c r="A91" s="240" t="s">
        <v>37</v>
      </c>
      <c r="B91" s="221"/>
      <c r="C91" s="221"/>
      <c r="D91" s="341"/>
      <c r="E91" s="342"/>
      <c r="F91" s="234"/>
      <c r="G91" s="234"/>
      <c r="H91" s="234"/>
      <c r="I91" s="234"/>
      <c r="J91" s="234"/>
      <c r="K91" s="234"/>
      <c r="L91" s="234"/>
      <c r="M91" s="234"/>
      <c r="N91" s="234"/>
      <c r="O91" s="234"/>
      <c r="P91" s="234"/>
    </row>
    <row r="92" spans="1:18" s="5" customFormat="1" x14ac:dyDescent="0.4">
      <c r="A92" s="235">
        <v>1</v>
      </c>
      <c r="B92" s="219" t="s">
        <v>130</v>
      </c>
      <c r="C92" s="219" t="s">
        <v>131</v>
      </c>
      <c r="D92" s="237" t="s">
        <v>40</v>
      </c>
      <c r="E92" s="238">
        <f t="shared" ref="E92:E98" si="4">SUM(F92:P92) - SMALL(F92:P92,2) - MIN(F92:P92)</f>
        <v>500</v>
      </c>
      <c r="F92" s="343">
        <f>IFERROR(VLOOKUP($Q92,'Rd1 PI'!$C$2:$AE$24,19,0),0)</f>
        <v>100</v>
      </c>
      <c r="G92" s="4">
        <f>IFERROR(VLOOKUP($Q92,'Rd2 Sandown'!$C$2:$AE$23,19,0),0)</f>
        <v>100</v>
      </c>
      <c r="H92" s="4">
        <f>IFERROR(VLOOKUP($Q92,'Rd3 Wodonga'!$C$2:$AE$26,19,0),0)</f>
        <v>100</v>
      </c>
      <c r="I92" s="4">
        <f>IFERROR(VLOOKUP($Q92,'Rd4 Winton'!$C$2:$AE$26,19,0),0)</f>
        <v>0</v>
      </c>
      <c r="J92" s="4">
        <f>IFERROR(VLOOKUP($Q92,'Rd5 Sandown'!$C$2:$AE$28,19,0),0)</f>
        <v>0</v>
      </c>
      <c r="K92" s="4">
        <f>IFERROR(VLOOKUP($Q92,'Rd6 WintonShort'!$C$2:$AE$28,19,0),0)</f>
        <v>100</v>
      </c>
      <c r="L92" s="4">
        <f>IFERROR(VLOOKUP($Q92,'Rd7 PI'!$C$2:$AE$35,19,0),0)</f>
        <v>100</v>
      </c>
      <c r="M92" s="234">
        <f>IFERROR(VLOOKUP($Q92,#REF!,17,0),0)</f>
        <v>0</v>
      </c>
      <c r="N92" s="234">
        <f>IFERROR(VLOOKUP($Q92,#REF!,17,0),0)</f>
        <v>0</v>
      </c>
      <c r="O92" s="234">
        <f>IFERROR(VLOOKUP($Q92,#REF!,17,0),0)</f>
        <v>0</v>
      </c>
      <c r="P92" s="234">
        <f>IFERROR(VLOOKUP($Q92,#REF!,17,0),0)</f>
        <v>0</v>
      </c>
      <c r="Q92" s="5" t="str">
        <f t="shared" ref="Q92:Q98" si="5">CONCATENATE(LOWER(B92)," ",LOWER(C92))</f>
        <v>dean hasnat</v>
      </c>
    </row>
    <row r="93" spans="1:18" s="5" customFormat="1" x14ac:dyDescent="0.4">
      <c r="A93" s="235">
        <v>2</v>
      </c>
      <c r="B93" s="219" t="s">
        <v>77</v>
      </c>
      <c r="C93" s="219" t="s">
        <v>78</v>
      </c>
      <c r="D93" s="237" t="s">
        <v>40</v>
      </c>
      <c r="E93" s="239">
        <f t="shared" si="4"/>
        <v>430</v>
      </c>
      <c r="F93" s="343">
        <f>IFERROR(VLOOKUP($Q93,'Rd1 PI'!$C$2:$AE$24,19,0),0)</f>
        <v>60</v>
      </c>
      <c r="G93" s="4">
        <f>IFERROR(VLOOKUP($Q93,'Rd2 Sandown'!$C$2:$AE$23,19,0),0)</f>
        <v>75</v>
      </c>
      <c r="H93" s="4">
        <f>IFERROR(VLOOKUP($Q93,'Rd3 Wodonga'!$C$2:$AE$26,19,0),0)</f>
        <v>0</v>
      </c>
      <c r="I93" s="4">
        <f>IFERROR(VLOOKUP($Q93,'Rd4 Winton'!$C$2:$AE$26,19,0),0)</f>
        <v>75</v>
      </c>
      <c r="J93" s="4">
        <f>IFERROR(VLOOKUP($Q93,'Rd5 Sandown'!$C$2:$AE$28,19,0),0)</f>
        <v>100</v>
      </c>
      <c r="K93" s="4">
        <f>IFERROR(VLOOKUP($Q93,'Rd6 WintonShort'!$C$2:$AE$28,19,0),0)</f>
        <v>60</v>
      </c>
      <c r="L93" s="4">
        <f>IFERROR(VLOOKUP($Q93,'Rd7 PI'!$C$2:$AE$35,19,0),0)</f>
        <v>60</v>
      </c>
      <c r="M93" s="234">
        <f>IFERROR(VLOOKUP($Q93,#REF!,17,0),0)</f>
        <v>0</v>
      </c>
      <c r="N93" s="234">
        <f>IFERROR(VLOOKUP($Q93,#REF!,17,0),0)</f>
        <v>0</v>
      </c>
      <c r="O93" s="234">
        <f>IFERROR(VLOOKUP($Q93,#REF!,17,0),0)</f>
        <v>0</v>
      </c>
      <c r="P93" s="234">
        <f>IFERROR(VLOOKUP($Q93,#REF!,17,0),0)</f>
        <v>0</v>
      </c>
      <c r="Q93" s="5" t="str">
        <f t="shared" si="5"/>
        <v>noel heritage</v>
      </c>
    </row>
    <row r="94" spans="1:18" s="5" customFormat="1" x14ac:dyDescent="0.4">
      <c r="A94" s="235">
        <v>3</v>
      </c>
      <c r="B94" s="219" t="s">
        <v>132</v>
      </c>
      <c r="C94" s="219" t="s">
        <v>133</v>
      </c>
      <c r="D94" s="237" t="s">
        <v>40</v>
      </c>
      <c r="E94" s="239">
        <f t="shared" si="4"/>
        <v>295</v>
      </c>
      <c r="F94" s="343">
        <f>IFERROR(VLOOKUP($Q94,'Rd1 PI'!$C$2:$AE$24,19,0),0)</f>
        <v>75</v>
      </c>
      <c r="G94" s="4">
        <f>IFERROR(VLOOKUP($Q94,'Rd2 Sandown'!$C$2:$AE$23,19,0),0)</f>
        <v>0</v>
      </c>
      <c r="H94" s="4">
        <f>IFERROR(VLOOKUP($Q94,'Rd3 Wodonga'!$C$2:$AE$26,19,0),0)</f>
        <v>0</v>
      </c>
      <c r="I94" s="4">
        <f>IFERROR(VLOOKUP($Q94,'Rd4 Winton'!$C$2:$AE$26,19,0),0)</f>
        <v>100</v>
      </c>
      <c r="J94" s="4">
        <f>IFERROR(VLOOKUP($Q94,'Rd5 Sandown'!$C$2:$AE$28,19,0),0)</f>
        <v>0</v>
      </c>
      <c r="K94" s="4">
        <f>IFERROR(VLOOKUP($Q94,'Rd6 WintonShort'!$C$2:$AE$28,19,0),0)</f>
        <v>45</v>
      </c>
      <c r="L94" s="4">
        <f>IFERROR(VLOOKUP($Q94,'Rd7 PI'!$C$2:$AE$35,19,0),0)</f>
        <v>75</v>
      </c>
      <c r="M94" s="234">
        <f>IFERROR(VLOOKUP($Q94,#REF!,17,0),0)</f>
        <v>0</v>
      </c>
      <c r="N94" s="234">
        <f>IFERROR(VLOOKUP($Q94,#REF!,17,0),0)</f>
        <v>0</v>
      </c>
      <c r="O94" s="234">
        <f>IFERROR(VLOOKUP($Q94,#REF!,17,0),0)</f>
        <v>0</v>
      </c>
      <c r="P94" s="234">
        <f>IFERROR(VLOOKUP($Q94,#REF!,17,0),0)</f>
        <v>0</v>
      </c>
      <c r="Q94" s="5" t="str">
        <f t="shared" si="5"/>
        <v>gavin newman</v>
      </c>
    </row>
    <row r="95" spans="1:18" s="5" customFormat="1" x14ac:dyDescent="0.4">
      <c r="A95" s="235">
        <v>4</v>
      </c>
      <c r="B95" s="236" t="s">
        <v>76</v>
      </c>
      <c r="C95" s="236" t="s">
        <v>75</v>
      </c>
      <c r="D95" s="237" t="s">
        <v>40</v>
      </c>
      <c r="E95" s="239">
        <f t="shared" si="4"/>
        <v>255</v>
      </c>
      <c r="F95" s="456">
        <v>0</v>
      </c>
      <c r="G95" s="13">
        <v>0</v>
      </c>
      <c r="H95" s="13">
        <v>0</v>
      </c>
      <c r="I95" s="4">
        <f>IFERROR(VLOOKUP($Q95,'Rd4 Winton'!$C$2:$AE$26,19,0),0)</f>
        <v>60</v>
      </c>
      <c r="J95" s="4">
        <f>IFERROR(VLOOKUP($Q95,'Rd5 Sandown'!$C$2:$AE$28,19,0),0)</f>
        <v>75</v>
      </c>
      <c r="K95" s="4">
        <f>IFERROR(VLOOKUP($Q95,'Rd6 WintonShort'!$C$2:$AE$28,19,0),0)</f>
        <v>75</v>
      </c>
      <c r="L95" s="4">
        <f>IFERROR(VLOOKUP($Q95,'Rd7 PI'!$C$2:$AE$35,19,0),0)</f>
        <v>45</v>
      </c>
      <c r="M95" s="234">
        <f>IFERROR(VLOOKUP($Q95,#REF!,17,0),0)</f>
        <v>0</v>
      </c>
      <c r="N95" s="234">
        <f>IFERROR(VLOOKUP($Q95,#REF!,17,0),0)</f>
        <v>0</v>
      </c>
      <c r="O95" s="234">
        <f>IFERROR(VLOOKUP($Q95,#REF!,17,0),0)</f>
        <v>0</v>
      </c>
      <c r="P95" s="234">
        <f>IFERROR(VLOOKUP($Q95,#REF!,17,0),0)</f>
        <v>0</v>
      </c>
      <c r="Q95" s="5" t="str">
        <f t="shared" si="5"/>
        <v>peter dannock</v>
      </c>
    </row>
    <row r="96" spans="1:18" s="5" customFormat="1" x14ac:dyDescent="0.4">
      <c r="A96" s="235">
        <v>5</v>
      </c>
      <c r="B96" s="236" t="s">
        <v>189</v>
      </c>
      <c r="C96" s="236" t="s">
        <v>190</v>
      </c>
      <c r="D96" s="237" t="s">
        <v>40</v>
      </c>
      <c r="E96" s="239">
        <f t="shared" si="4"/>
        <v>150</v>
      </c>
      <c r="F96" s="343">
        <f>IFERROR(VLOOKUP($Q96,'Rd1 PI'!$C$2:$AE$24,19,0),0)</f>
        <v>0</v>
      </c>
      <c r="G96" s="4">
        <f>IFERROR(VLOOKUP($Q96,'Rd2 Sandown'!$C$2:$AE$23,19,0),0)</f>
        <v>60</v>
      </c>
      <c r="H96" s="4">
        <f>IFERROR(VLOOKUP($Q96,'Rd3 Wodonga'!$C$2:$AE$26,19,0),0)</f>
        <v>0</v>
      </c>
      <c r="I96" s="4">
        <f>IFERROR(VLOOKUP($Q96,'Rd4 Winton'!$C$2:$AE$26,19,0),0)</f>
        <v>30</v>
      </c>
      <c r="J96" s="4">
        <f>IFERROR(VLOOKUP($Q96,'Rd5 Sandown'!$C$2:$AE$28,19,0),0)</f>
        <v>45</v>
      </c>
      <c r="K96" s="4">
        <f>IFERROR(VLOOKUP($Q96,'Rd6 WintonShort'!$C$2:$AE$28,19,0),0)</f>
        <v>0</v>
      </c>
      <c r="L96" s="4">
        <f>IFERROR(VLOOKUP($Q96,'Rd7 PI'!$C$2:$AE$35,19,0),0)</f>
        <v>15</v>
      </c>
      <c r="M96" s="234">
        <f>IFERROR(VLOOKUP($Q96,#REF!,17,0),0)</f>
        <v>0</v>
      </c>
      <c r="N96" s="234">
        <f>IFERROR(VLOOKUP($Q96,#REF!,17,0),0)</f>
        <v>0</v>
      </c>
      <c r="O96" s="234">
        <f>IFERROR(VLOOKUP($Q96,#REF!,17,0),0)</f>
        <v>0</v>
      </c>
      <c r="P96" s="234">
        <f>IFERROR(VLOOKUP($Q96,#REF!,17,0),0)</f>
        <v>0</v>
      </c>
      <c r="Q96" s="5" t="str">
        <f t="shared" si="5"/>
        <v>simon acfield</v>
      </c>
    </row>
    <row r="97" spans="1:18" s="5" customFormat="1" x14ac:dyDescent="0.4">
      <c r="A97" s="235">
        <v>6</v>
      </c>
      <c r="B97" s="236" t="s">
        <v>87</v>
      </c>
      <c r="C97" s="236" t="s">
        <v>88</v>
      </c>
      <c r="D97" s="237" t="s">
        <v>40</v>
      </c>
      <c r="E97" s="239">
        <f t="shared" si="4"/>
        <v>135</v>
      </c>
      <c r="F97" s="343">
        <f>IFERROR(VLOOKUP($Q97,'Rd1 PI'!$C$2:$AE$24,19,0),0)</f>
        <v>45</v>
      </c>
      <c r="G97" s="4">
        <f>IFERROR(VLOOKUP($Q97,'Rd2 Sandown'!$C$2:$AE$23,19,0),0)</f>
        <v>0</v>
      </c>
      <c r="H97" s="4">
        <f>IFERROR(VLOOKUP($Q97,'Rd3 Wodonga'!$C$2:$AE$26,19,0),0)</f>
        <v>0</v>
      </c>
      <c r="I97" s="4">
        <f>IFERROR(VLOOKUP($Q97,'Rd4 Winton'!$C$2:$AE$26,19,0),0)</f>
        <v>0</v>
      </c>
      <c r="J97" s="4">
        <f>IFERROR(VLOOKUP($Q97,'Rd5 Sandown'!$C$2:$AE$28,19,0),0)</f>
        <v>60</v>
      </c>
      <c r="K97" s="234">
        <f>IFERROR(VLOOKUP($Q97,#REF!,17,0),0)</f>
        <v>0</v>
      </c>
      <c r="L97" s="4">
        <f>IFERROR(VLOOKUP($Q97,'Rd7 PI'!$C$2:$AE$35,19,0),0)</f>
        <v>30</v>
      </c>
      <c r="M97" s="234">
        <f>IFERROR(VLOOKUP($Q97,#REF!,17,0),0)</f>
        <v>0</v>
      </c>
      <c r="N97" s="234">
        <f>IFERROR(VLOOKUP($Q97,#REF!,17,0),0)</f>
        <v>0</v>
      </c>
      <c r="O97" s="234">
        <f>IFERROR(VLOOKUP($Q97,#REF!,17,0),0)</f>
        <v>0</v>
      </c>
      <c r="P97" s="234">
        <f>IFERROR(VLOOKUP($Q97,#REF!,17,0),0)</f>
        <v>0</v>
      </c>
      <c r="Q97" s="5" t="str">
        <f t="shared" si="5"/>
        <v>max lloyd</v>
      </c>
    </row>
    <row r="98" spans="1:18" s="5" customFormat="1" x14ac:dyDescent="0.4">
      <c r="A98" s="235">
        <v>7</v>
      </c>
      <c r="B98" s="236" t="s">
        <v>283</v>
      </c>
      <c r="C98" s="236" t="s">
        <v>284</v>
      </c>
      <c r="D98" s="237" t="s">
        <v>40</v>
      </c>
      <c r="E98" s="239">
        <f t="shared" si="4"/>
        <v>45</v>
      </c>
      <c r="F98" s="343">
        <f>IFERROR(VLOOKUP($Q98,'Rd1 PI'!$C$2:$AE$24,19,0),0)</f>
        <v>0</v>
      </c>
      <c r="G98" s="4">
        <f>IFERROR(VLOOKUP($Q98,'Rd2 Sandown'!$C$2:$AE$23,19,0),0)</f>
        <v>0</v>
      </c>
      <c r="H98" s="4">
        <f>IFERROR(VLOOKUP($Q98,'Rd3 Wodonga'!$C$2:$AE$26,19,0),0)</f>
        <v>0</v>
      </c>
      <c r="I98" s="4">
        <f>IFERROR(VLOOKUP($Q98,'Rd4 Winton'!$C$2:$AE$26,19,0),0)</f>
        <v>45</v>
      </c>
      <c r="J98" s="4">
        <f>IFERROR(VLOOKUP($Q98,'Rd5 Sandown'!$C$2:$AE$28,19,0),0)</f>
        <v>0</v>
      </c>
      <c r="K98" s="234">
        <f>IFERROR(VLOOKUP($Q98,#REF!,17,0),0)</f>
        <v>0</v>
      </c>
      <c r="L98" s="4">
        <f>IFERROR(VLOOKUP($Q98,'Rd7 PI'!$C$2:$AE$35,19,0),0)</f>
        <v>0</v>
      </c>
      <c r="M98" s="234">
        <f>IFERROR(VLOOKUP($Q98,#REF!,17,0),0)</f>
        <v>0</v>
      </c>
      <c r="N98" s="234">
        <f>IFERROR(VLOOKUP($Q98,#REF!,17,0),0)</f>
        <v>0</v>
      </c>
      <c r="O98" s="234">
        <f>IFERROR(VLOOKUP($Q98,#REF!,17,0),0)</f>
        <v>0</v>
      </c>
      <c r="P98" s="234">
        <f>IFERROR(VLOOKUP($Q98,#REF!,17,0),0)</f>
        <v>0</v>
      </c>
      <c r="Q98" s="5" t="str">
        <f t="shared" si="5"/>
        <v>barry payne</v>
      </c>
    </row>
    <row r="99" spans="1:18" x14ac:dyDescent="0.4">
      <c r="A99" s="13"/>
      <c r="B99" s="5"/>
      <c r="C99" s="5"/>
      <c r="D99" s="23"/>
      <c r="E99" s="24"/>
      <c r="F99" s="4"/>
      <c r="G99" s="4"/>
      <c r="H99" s="4"/>
      <c r="I99" s="12"/>
      <c r="J99" s="12"/>
      <c r="K99" s="12"/>
      <c r="L99" s="4"/>
      <c r="M99" s="4"/>
      <c r="N99" s="4"/>
      <c r="O99" s="4"/>
      <c r="P99" s="4"/>
      <c r="Q99" s="14"/>
      <c r="R99" s="15"/>
    </row>
    <row r="100" spans="1:18" s="5" customFormat="1" ht="13.5" thickBot="1" x14ac:dyDescent="0.45">
      <c r="A100" s="37" t="s">
        <v>38</v>
      </c>
      <c r="B100" s="38"/>
      <c r="C100" s="38"/>
      <c r="D100" s="344"/>
      <c r="E100" s="345"/>
      <c r="F100" s="317"/>
      <c r="G100" s="317"/>
      <c r="H100" s="317"/>
      <c r="I100" s="317"/>
      <c r="J100" s="317"/>
      <c r="K100" s="317"/>
      <c r="L100" s="317"/>
      <c r="M100" s="317"/>
      <c r="N100" s="317"/>
      <c r="O100" s="317"/>
      <c r="P100" s="317"/>
    </row>
    <row r="101" spans="1:18" s="5" customFormat="1" x14ac:dyDescent="0.4">
      <c r="A101" s="35">
        <v>1</v>
      </c>
      <c r="B101" s="73" t="s">
        <v>68</v>
      </c>
      <c r="C101" s="73" t="s">
        <v>69</v>
      </c>
      <c r="D101" s="36" t="s">
        <v>41</v>
      </c>
      <c r="E101" s="61">
        <f>SUM(F101:P101) - SMALL(F101:P101,2) - MIN(F101:P101)</f>
        <v>550</v>
      </c>
      <c r="F101" s="174">
        <f>IFERROR(VLOOKUP($Q101,'Rd1 PI'!$C$2:$AE$24,19,0),0)</f>
        <v>75</v>
      </c>
      <c r="G101" s="4">
        <f>IFERROR(VLOOKUP($Q101,'Rd2 Sandown'!$C$2:$AE$23,19,0),0)</f>
        <v>75</v>
      </c>
      <c r="H101" s="4">
        <f>IFERROR(VLOOKUP($Q101,'Rd3 Wodonga'!$C$2:$AE$26,19,0),0)</f>
        <v>100</v>
      </c>
      <c r="I101" s="4">
        <f>IFERROR(VLOOKUP($Q101,'Rd4 Winton'!$C$2:$AE$26,19,0),0)</f>
        <v>100</v>
      </c>
      <c r="J101" s="4">
        <f>IFERROR(VLOOKUP($Q101,'Rd5 Sandown'!$C$2:$AE$28,19,0),0)</f>
        <v>0</v>
      </c>
      <c r="K101" s="4">
        <f>IFERROR(VLOOKUP($Q101,'Rd6 WintonShort'!$C$2:$AE$28,19,0),0)</f>
        <v>100</v>
      </c>
      <c r="L101" s="4">
        <f>IFERROR(VLOOKUP($Q101,'Rd7 PI'!$C$2:$AE$35,19,0),0)</f>
        <v>100</v>
      </c>
      <c r="M101" s="317">
        <f>IFERROR(VLOOKUP($Q101,#REF!,17,0),0)</f>
        <v>0</v>
      </c>
      <c r="N101" s="317">
        <f>IFERROR(VLOOKUP($Q101,#REF!,17,0),0)</f>
        <v>0</v>
      </c>
      <c r="O101" s="317">
        <f>IFERROR(VLOOKUP($Q101,#REF!,17,0),0)</f>
        <v>0</v>
      </c>
      <c r="P101" s="317">
        <f>IFERROR(VLOOKUP($Q101,#REF!,17,0),0)</f>
        <v>0</v>
      </c>
      <c r="Q101" s="5" t="str">
        <f>CONCATENATE(LOWER(B101)," ",LOWER(C101))</f>
        <v>alan conrad</v>
      </c>
    </row>
    <row r="102" spans="1:18" s="5" customFormat="1" x14ac:dyDescent="0.4">
      <c r="A102" s="35">
        <v>2</v>
      </c>
      <c r="B102" s="73" t="s">
        <v>151</v>
      </c>
      <c r="C102" s="73" t="s">
        <v>152</v>
      </c>
      <c r="D102" s="36" t="s">
        <v>41</v>
      </c>
      <c r="E102" s="62">
        <f>SUM(F102:P102) - SMALL(F102:P102,2) - MIN(F102:P102)</f>
        <v>405</v>
      </c>
      <c r="F102" s="174">
        <f>IFERROR(VLOOKUP($Q102,'Rd1 PI'!$C$2:$AE$24,19,0),0)</f>
        <v>60</v>
      </c>
      <c r="G102" s="4">
        <f>IFERROR(VLOOKUP($Q102,'Rd2 Sandown'!$C$2:$AE$23,19,0),0)</f>
        <v>60</v>
      </c>
      <c r="H102" s="4">
        <f>IFERROR(VLOOKUP($Q102,'Rd3 Wodonga'!$C$2:$AE$26,19,0),0)</f>
        <v>75</v>
      </c>
      <c r="I102" s="4">
        <f>IFERROR(VLOOKUP($Q102,'Rd4 Winton'!$C$2:$AE$26,19,0),0)</f>
        <v>75</v>
      </c>
      <c r="J102" s="4">
        <f>IFERROR(VLOOKUP($Q102,'Rd5 Sandown'!$C$2:$AE$28,19,0),0)</f>
        <v>0</v>
      </c>
      <c r="K102" s="4">
        <f>IFERROR(VLOOKUP($Q102,'Rd6 WintonShort'!$C$2:$AE$28,19,0),0)</f>
        <v>75</v>
      </c>
      <c r="L102" s="4">
        <f>IFERROR(VLOOKUP($Q102,'Rd7 PI'!$C$2:$AE$35,19,0),0)</f>
        <v>60</v>
      </c>
      <c r="M102" s="317">
        <f>IFERROR(VLOOKUP($Q102,#REF!,17,0),0)</f>
        <v>0</v>
      </c>
      <c r="N102" s="317">
        <f>IFERROR(VLOOKUP($Q102,#REF!,17,0),0)</f>
        <v>0</v>
      </c>
      <c r="O102" s="317">
        <f>IFERROR(VLOOKUP($Q102,#REF!,17,0),0)</f>
        <v>0</v>
      </c>
      <c r="P102" s="317">
        <f>IFERROR(VLOOKUP($Q102,#REF!,17,0),0)</f>
        <v>0</v>
      </c>
      <c r="Q102" s="5" t="str">
        <f>CONCATENATE(LOWER(B102)," ",LOWER(C102))</f>
        <v>travis nott</v>
      </c>
    </row>
    <row r="103" spans="1:18" s="5" customFormat="1" x14ac:dyDescent="0.4">
      <c r="A103" s="35">
        <v>3</v>
      </c>
      <c r="B103" s="73" t="s">
        <v>70</v>
      </c>
      <c r="C103" s="73" t="s">
        <v>71</v>
      </c>
      <c r="D103" s="36" t="s">
        <v>41</v>
      </c>
      <c r="E103" s="62">
        <f>SUM(F103:P103) - SMALL(F103:P103,2) - MIN(F103:P103)</f>
        <v>200</v>
      </c>
      <c r="F103" s="174">
        <f>IFERROR(VLOOKUP($Q103,'Rd1 PI'!$C$2:$AE$24,19,0),0)</f>
        <v>100</v>
      </c>
      <c r="G103" s="4">
        <f>IFERROR(VLOOKUP($Q103,'Rd2 Sandown'!$C$2:$AE$23,19,0),0)</f>
        <v>100</v>
      </c>
      <c r="H103" s="4">
        <f>IFERROR(VLOOKUP($Q103,'Rd3 Wodonga'!$C$2:$AE$26,19,0),0)</f>
        <v>0</v>
      </c>
      <c r="I103" s="4">
        <f>IFERROR(VLOOKUP($Q103,'Rd4 Winton'!$C$2:$AE$26,19,0),0)</f>
        <v>0</v>
      </c>
      <c r="J103" s="13">
        <v>0</v>
      </c>
      <c r="K103" s="13">
        <v>0</v>
      </c>
      <c r="L103" s="13">
        <v>0</v>
      </c>
      <c r="M103" s="317">
        <f>IFERROR(VLOOKUP($Q103,#REF!,17,0),0)</f>
        <v>0</v>
      </c>
      <c r="N103" s="317">
        <f>IFERROR(VLOOKUP($Q103,#REF!,17,0),0)</f>
        <v>0</v>
      </c>
      <c r="O103" s="317">
        <f>IFERROR(VLOOKUP($Q103,#REF!,17,0),0)</f>
        <v>0</v>
      </c>
      <c r="P103" s="317">
        <f>IFERROR(VLOOKUP($Q103,#REF!,17,0),0)</f>
        <v>0</v>
      </c>
      <c r="Q103" s="5" t="str">
        <f>CONCATENATE(LOWER(B103)," ",LOWER(C103))</f>
        <v>david adam</v>
      </c>
    </row>
    <row r="104" spans="1:18" s="5" customFormat="1" x14ac:dyDescent="0.4">
      <c r="A104" s="35">
        <v>4</v>
      </c>
      <c r="B104" s="73" t="s">
        <v>363</v>
      </c>
      <c r="C104" s="73" t="s">
        <v>364</v>
      </c>
      <c r="D104" s="36" t="s">
        <v>41</v>
      </c>
      <c r="E104" s="62">
        <f>SUM(F104:P104) - SMALL(F104:P104,2) - MIN(F104:P104)</f>
        <v>75</v>
      </c>
      <c r="F104" s="174">
        <f>IFERROR(VLOOKUP($Q104,'Rd1 PI'!$C$2:$AE$24,19,0),0)</f>
        <v>0</v>
      </c>
      <c r="G104" s="4">
        <f>IFERROR(VLOOKUP($Q104,'Rd2 Sandown'!$C$2:$AE$23,19,0),0)</f>
        <v>0</v>
      </c>
      <c r="H104" s="4">
        <f>IFERROR(VLOOKUP($Q104,'Rd3 Wodonga'!$C$2:$AE$26,19,0),0)</f>
        <v>0</v>
      </c>
      <c r="I104" s="4">
        <f>IFERROR(VLOOKUP($Q104,'Rd4 Winton'!$C$2:$AE$26,19,0),0)</f>
        <v>0</v>
      </c>
      <c r="J104" s="4">
        <f>IFERROR(VLOOKUP($Q104,'Rd5 Sandown'!$C$2:$AE$28,19,0),0)</f>
        <v>0</v>
      </c>
      <c r="K104" s="4">
        <f>IFERROR(VLOOKUP($Q104,'Rd6 WintonShort'!$C$2:$AE$28,19,0),0)</f>
        <v>0</v>
      </c>
      <c r="L104" s="4">
        <f>IFERROR(VLOOKUP($Q104,'Rd7 PI'!$C$2:$AE$35,19,0),0)</f>
        <v>75</v>
      </c>
      <c r="M104" s="317">
        <f>IFERROR(VLOOKUP($Q104,#REF!,17,0),0)</f>
        <v>0</v>
      </c>
      <c r="N104" s="317">
        <f>IFERROR(VLOOKUP($Q104,#REF!,17,0),0)</f>
        <v>0</v>
      </c>
      <c r="O104" s="317">
        <f>IFERROR(VLOOKUP($Q104,#REF!,17,0),0)</f>
        <v>0</v>
      </c>
      <c r="P104" s="317">
        <f>IFERROR(VLOOKUP($Q104,#REF!,17,0),0)</f>
        <v>0</v>
      </c>
      <c r="Q104" s="5" t="str">
        <f>CONCATENATE(LOWER(B104)," ",LOWER(C104))</f>
        <v>jonathan evans</v>
      </c>
    </row>
    <row r="105" spans="1:18" s="5" customFormat="1" ht="13.5" thickBot="1" x14ac:dyDescent="0.45">
      <c r="A105" s="35">
        <v>5</v>
      </c>
      <c r="B105" s="73"/>
      <c r="C105" s="73"/>
      <c r="D105" s="36" t="s">
        <v>41</v>
      </c>
      <c r="E105" s="63">
        <f>SUM(F105:P105) - SMALL(F105:P105,2) - MIN(F105:P105)</f>
        <v>0</v>
      </c>
      <c r="F105" s="174">
        <f>IFERROR(VLOOKUP($Q105,'Rd1 PI'!$C$2:$AE$24,19,0),0)</f>
        <v>0</v>
      </c>
      <c r="G105" s="4">
        <f>IFERROR(VLOOKUP($Q105,'Rd2 Sandown'!$C$2:$AE$23,19,0),0)</f>
        <v>0</v>
      </c>
      <c r="H105" s="4">
        <f>IFERROR(VLOOKUP($Q105,'Rd3 Wodonga'!$C$2:$AE$26,19,0),0)</f>
        <v>0</v>
      </c>
      <c r="I105" s="4">
        <f>IFERROR(VLOOKUP($Q105,'Rd4 Winton'!$C$2:$AE$26,19,0),0)</f>
        <v>0</v>
      </c>
      <c r="J105" s="4">
        <f>IFERROR(VLOOKUP($Q105,'Rd5 Sandown'!$C$2:$AE$28,19,0),0)</f>
        <v>0</v>
      </c>
      <c r="K105" s="4">
        <f>IFERROR(VLOOKUP($Q105,'Rd6 WintonShort'!$C$2:$AE$28,19,0),0)</f>
        <v>0</v>
      </c>
      <c r="L105" s="4">
        <f>IFERROR(VLOOKUP($Q105,'Rd7 PI'!$C$2:$AE$35,19,0),0)</f>
        <v>0</v>
      </c>
      <c r="M105" s="317">
        <f>IFERROR(VLOOKUP($Q105,#REF!,17,0),0)</f>
        <v>0</v>
      </c>
      <c r="N105" s="317">
        <f>IFERROR(VLOOKUP($Q105,#REF!,17,0),0)</f>
        <v>0</v>
      </c>
      <c r="O105" s="317">
        <f>IFERROR(VLOOKUP($Q105,#REF!,17,0),0)</f>
        <v>0</v>
      </c>
      <c r="P105" s="317">
        <f>IFERROR(VLOOKUP($Q105,#REF!,17,0),0)</f>
        <v>0</v>
      </c>
      <c r="Q105" s="5" t="str">
        <f>CONCATENATE(LOWER(B105)," ",LOWER(C105))</f>
        <v xml:space="preserve"> </v>
      </c>
    </row>
    <row r="106" spans="1:18" x14ac:dyDescent="0.4">
      <c r="A106" s="13"/>
      <c r="B106" s="5"/>
      <c r="C106" s="5"/>
      <c r="D106" s="23"/>
      <c r="E106" s="24"/>
      <c r="F106" s="4"/>
      <c r="G106" s="4"/>
      <c r="H106" s="4"/>
      <c r="I106" s="12"/>
      <c r="J106" s="12"/>
      <c r="K106" s="12"/>
      <c r="L106" s="4"/>
      <c r="M106" s="4"/>
      <c r="N106" s="4"/>
      <c r="O106" s="4"/>
      <c r="P106" s="4"/>
      <c r="Q106" s="14"/>
      <c r="R106" s="15"/>
    </row>
    <row r="107" spans="1:18" s="5" customFormat="1" ht="13.5" thickBot="1" x14ac:dyDescent="0.45">
      <c r="A107" s="103" t="s">
        <v>17</v>
      </c>
      <c r="B107" s="104"/>
      <c r="C107" s="104"/>
      <c r="D107" s="346"/>
      <c r="E107" s="347"/>
      <c r="F107" s="318"/>
      <c r="G107" s="318"/>
      <c r="H107" s="318"/>
      <c r="I107" s="318"/>
      <c r="J107" s="318"/>
      <c r="K107" s="318"/>
      <c r="L107" s="318"/>
      <c r="M107" s="318"/>
      <c r="N107" s="318"/>
      <c r="O107" s="318"/>
      <c r="P107" s="318"/>
    </row>
    <row r="108" spans="1:18" s="5" customFormat="1" x14ac:dyDescent="0.4">
      <c r="A108" s="81">
        <v>1</v>
      </c>
      <c r="B108" s="85" t="s">
        <v>244</v>
      </c>
      <c r="C108" s="85" t="s">
        <v>245</v>
      </c>
      <c r="D108" s="82" t="s">
        <v>16</v>
      </c>
      <c r="E108" s="83">
        <f>SUM(F108:P108) - SMALL(F108:P108,2) - MIN(F108:P108)</f>
        <v>350</v>
      </c>
      <c r="F108" s="111">
        <f>IFERROR(VLOOKUP($Q108,'Rd1 PI'!$C$2:$AE$24,19,0),0)</f>
        <v>0</v>
      </c>
      <c r="G108" s="4">
        <f>IFERROR(VLOOKUP($Q108,'Rd2 Sandown'!$C$2:$AE$23,19,0),0)</f>
        <v>0</v>
      </c>
      <c r="H108" s="4">
        <f>IFERROR(VLOOKUP($Q108,'Rd3 Wodonga'!$C$2:$AE$26,19,0),0)</f>
        <v>100</v>
      </c>
      <c r="I108" s="4">
        <f>IFERROR(VLOOKUP($Q108,'Rd4 Winton'!$C$2:$AE$26,19,0),0)</f>
        <v>100</v>
      </c>
      <c r="J108" s="4">
        <f>IFERROR(VLOOKUP($Q108,'Rd5 Sandown'!$C$2:$AE$28,19,0),0)</f>
        <v>75</v>
      </c>
      <c r="K108" s="4">
        <f>IFERROR(VLOOKUP($Q108,'Rd6 WintonShort'!$C$2:$AE$28,19,0),0)</f>
        <v>0</v>
      </c>
      <c r="L108" s="4">
        <f>IFERROR(VLOOKUP($Q108,'Rd7 PI'!$C$2:$AE$35,19,0),0)</f>
        <v>75</v>
      </c>
      <c r="M108" s="318">
        <f>IFERROR(VLOOKUP($Q108,#REF!,17,0),0)</f>
        <v>0</v>
      </c>
      <c r="N108" s="318">
        <f>IFERROR(VLOOKUP($Q108,#REF!,17,0),0)</f>
        <v>0</v>
      </c>
      <c r="O108" s="318">
        <f>IFERROR(VLOOKUP($Q108,#REF!,17,0),0)</f>
        <v>0</v>
      </c>
      <c r="P108" s="318">
        <f>IFERROR(VLOOKUP($Q108,#REF!,17,0),0)</f>
        <v>0</v>
      </c>
      <c r="Q108" s="5" t="str">
        <f t="shared" ref="Q108:Q109" si="6">CONCATENATE(LOWER(B108)," ",LOWER(C108))</f>
        <v>russell garner</v>
      </c>
    </row>
    <row r="109" spans="1:18" s="5" customFormat="1" x14ac:dyDescent="0.4">
      <c r="A109" s="81">
        <v>2</v>
      </c>
      <c r="B109" s="85" t="s">
        <v>70</v>
      </c>
      <c r="C109" s="85" t="s">
        <v>71</v>
      </c>
      <c r="D109" s="82" t="s">
        <v>16</v>
      </c>
      <c r="E109" s="84">
        <f>SUM(F109:P109) - SMALL(F109:P109,2) - MIN(F109:P109)</f>
        <v>200</v>
      </c>
      <c r="F109" s="463">
        <v>0</v>
      </c>
      <c r="G109" s="13">
        <v>0</v>
      </c>
      <c r="H109" s="13">
        <v>0</v>
      </c>
      <c r="I109" s="13">
        <v>0</v>
      </c>
      <c r="J109" s="4">
        <f>IFERROR(VLOOKUP($Q109,'Rd5 Sandown'!$C$2:$AE$28,19,0),0)</f>
        <v>100</v>
      </c>
      <c r="K109" s="4">
        <f>IFERROR(VLOOKUP($Q109,'Rd6 WintonShort'!$C$2:$AE$28,19,0),0)</f>
        <v>0</v>
      </c>
      <c r="L109" s="4">
        <f>IFERROR(VLOOKUP($Q109,'Rd7 PI'!$C$2:$AE$35,19,0),0)</f>
        <v>100</v>
      </c>
      <c r="M109" s="318">
        <f>IFERROR(VLOOKUP($Q109,#REF!,17,0),0)</f>
        <v>0</v>
      </c>
      <c r="N109" s="318">
        <f>IFERROR(VLOOKUP($Q109,#REF!,17,0),0)</f>
        <v>0</v>
      </c>
      <c r="O109" s="318">
        <f>IFERROR(VLOOKUP($Q109,#REF!,17,0),0)</f>
        <v>0</v>
      </c>
      <c r="P109" s="318">
        <f>IFERROR(VLOOKUP($Q109,#REF!,17,0),0)</f>
        <v>0</v>
      </c>
      <c r="Q109" s="5" t="str">
        <f t="shared" si="6"/>
        <v>david adam</v>
      </c>
    </row>
    <row r="110" spans="1:18" s="5" customFormat="1" x14ac:dyDescent="0.4">
      <c r="A110" s="81">
        <v>3</v>
      </c>
      <c r="B110" s="85"/>
      <c r="C110" s="85"/>
      <c r="D110" s="82" t="s">
        <v>16</v>
      </c>
      <c r="E110" s="84">
        <f>SUM(F110:P110) - SMALL(F110:P110,2) - MIN(F110:P110)</f>
        <v>0</v>
      </c>
      <c r="F110" s="111">
        <f>IFERROR(VLOOKUP($Q110,'Rd1 PI'!$C$2:$AE$24,19,0),0)</f>
        <v>0</v>
      </c>
      <c r="G110" s="4">
        <f>IFERROR(VLOOKUP($Q110,'Rd2 Sandown'!$C$2:$AE$23,19,0),0)</f>
        <v>0</v>
      </c>
      <c r="H110" s="4">
        <f>IFERROR(VLOOKUP($Q110,'Rd3 Wodonga'!$C$2:$AE$26,19,0),0)</f>
        <v>0</v>
      </c>
      <c r="I110" s="4">
        <f>IFERROR(VLOOKUP($Q110,'Rd4 Winton'!$C$2:$AE$26,19,0),0)</f>
        <v>0</v>
      </c>
      <c r="J110" s="4">
        <f>IFERROR(VLOOKUP($Q110,'Rd5 Sandown'!$C$2:$AE$28,19,0),0)</f>
        <v>0</v>
      </c>
      <c r="K110" s="4">
        <f>IFERROR(VLOOKUP($Q110,'Rd6 WintonShort'!$C$2:$AE$28,19,0),0)</f>
        <v>0</v>
      </c>
      <c r="L110" s="4">
        <f>IFERROR(VLOOKUP($Q110,'Rd7 PI'!$C$2:$AE$35,19,0),0)</f>
        <v>0</v>
      </c>
      <c r="M110" s="318">
        <f>IFERROR(VLOOKUP($Q110,#REF!,17,0),0)</f>
        <v>0</v>
      </c>
      <c r="N110" s="318">
        <f>IFERROR(VLOOKUP($Q110,#REF!,17,0),0)</f>
        <v>0</v>
      </c>
      <c r="O110" s="318">
        <f>IFERROR(VLOOKUP($Q110,#REF!,17,0),0)</f>
        <v>0</v>
      </c>
      <c r="P110" s="318">
        <f>IFERROR(VLOOKUP($Q110,#REF!,17,0),0)</f>
        <v>0</v>
      </c>
      <c r="Q110" s="5" t="str">
        <f>CONCATENATE(LOWER(B110)," ",LOWER(C110))</f>
        <v xml:space="preserve"> </v>
      </c>
    </row>
    <row r="111" spans="1:18" s="5" customFormat="1" x14ac:dyDescent="0.4">
      <c r="A111" s="81">
        <v>4</v>
      </c>
      <c r="B111" s="85"/>
      <c r="C111" s="85"/>
      <c r="D111" s="82" t="s">
        <v>16</v>
      </c>
      <c r="E111" s="84">
        <f>SUM(F111:P111) - SMALL(F111:P111,2) - MIN(F111:P111)</f>
        <v>0</v>
      </c>
      <c r="F111" s="111">
        <f>IFERROR(VLOOKUP($Q111,'Rd1 PI'!$C$2:$AE$24,19,0),0)</f>
        <v>0</v>
      </c>
      <c r="G111" s="4">
        <f>IFERROR(VLOOKUP($Q111,'Rd2 Sandown'!$C$2:$AE$23,19,0),0)</f>
        <v>0</v>
      </c>
      <c r="H111" s="4">
        <f>IFERROR(VLOOKUP($Q111,'Rd3 Wodonga'!$C$2:$AE$26,19,0),0)</f>
        <v>0</v>
      </c>
      <c r="I111" s="4">
        <f>IFERROR(VLOOKUP($Q111,'Rd4 Winton'!$C$2:$AE$26,19,0),0)</f>
        <v>0</v>
      </c>
      <c r="J111" s="4">
        <f>IFERROR(VLOOKUP($Q111,'Rd5 Sandown'!$C$2:$AE$28,19,0),0)</f>
        <v>0</v>
      </c>
      <c r="K111" s="4">
        <f>IFERROR(VLOOKUP($Q111,'Rd6 WintonShort'!$C$2:$AE$28,19,0),0)</f>
        <v>0</v>
      </c>
      <c r="L111" s="4">
        <f>IFERROR(VLOOKUP($Q111,'Rd7 PI'!$C$2:$AE$35,19,0),0)</f>
        <v>0</v>
      </c>
      <c r="M111" s="318">
        <f>IFERROR(VLOOKUP($Q111,#REF!,17,0),0)</f>
        <v>0</v>
      </c>
      <c r="N111" s="318">
        <f>IFERROR(VLOOKUP($Q111,#REF!,17,0),0)</f>
        <v>0</v>
      </c>
      <c r="O111" s="318">
        <f>IFERROR(VLOOKUP($Q111,#REF!,17,0),0)</f>
        <v>0</v>
      </c>
      <c r="P111" s="318">
        <f>IFERROR(VLOOKUP($Q111,#REF!,17,0),0)</f>
        <v>0</v>
      </c>
      <c r="Q111" s="5" t="str">
        <f>CONCATENATE(LOWER(B111)," ",LOWER(C111))</f>
        <v xml:space="preserve"> </v>
      </c>
    </row>
    <row r="112" spans="1:18" s="5" customFormat="1" ht="13.5" thickBot="1" x14ac:dyDescent="0.45">
      <c r="A112" s="81">
        <v>5</v>
      </c>
      <c r="B112" s="86"/>
      <c r="C112" s="86"/>
      <c r="D112" s="82" t="s">
        <v>16</v>
      </c>
      <c r="E112" s="87">
        <f>SUM(F112:P112) - SMALL(F112:P112,2) - MIN(F112:P112)</f>
        <v>0</v>
      </c>
      <c r="F112" s="111">
        <f>IFERROR(VLOOKUP($Q112,'Rd1 PI'!$C$2:$AE$24,19,0),0)</f>
        <v>0</v>
      </c>
      <c r="G112" s="4">
        <f>IFERROR(VLOOKUP($Q112,'Rd2 Sandown'!$C$2:$AE$23,19,0),0)</f>
        <v>0</v>
      </c>
      <c r="H112" s="4">
        <f>IFERROR(VLOOKUP($Q112,'Rd3 Wodonga'!$C$2:$AE$26,19,0),0)</f>
        <v>0</v>
      </c>
      <c r="I112" s="4">
        <f>IFERROR(VLOOKUP($Q112,'Rd4 Winton'!$C$2:$AE$26,19,0),0)</f>
        <v>0</v>
      </c>
      <c r="J112" s="4">
        <f>IFERROR(VLOOKUP($Q112,'Rd5 Sandown'!$C$2:$AE$28,19,0),0)</f>
        <v>0</v>
      </c>
      <c r="K112" s="4">
        <f>IFERROR(VLOOKUP($Q112,'Rd6 WintonShort'!$C$2:$AE$28,19,0),0)</f>
        <v>0</v>
      </c>
      <c r="L112" s="4">
        <f>IFERROR(VLOOKUP($Q112,'Rd7 PI'!$C$2:$AE$35,19,0),0)</f>
        <v>0</v>
      </c>
      <c r="M112" s="318">
        <f>IFERROR(VLOOKUP($Q112,#REF!,17,0),0)</f>
        <v>0</v>
      </c>
      <c r="N112" s="318">
        <f>IFERROR(VLOOKUP($Q112,#REF!,17,0),0)</f>
        <v>0</v>
      </c>
      <c r="O112" s="318">
        <f>IFERROR(VLOOKUP($Q112,#REF!,17,0),0)</f>
        <v>0</v>
      </c>
      <c r="P112" s="318">
        <f>IFERROR(VLOOKUP($Q112,#REF!,17,0),0)</f>
        <v>0</v>
      </c>
      <c r="Q112" s="5" t="str">
        <f>CONCATENATE(LOWER(B112)," ",LOWER(C112))</f>
        <v xml:space="preserve"> </v>
      </c>
    </row>
    <row r="113" spans="1:18" x14ac:dyDescent="0.4">
      <c r="A113" s="3"/>
      <c r="B113" s="22"/>
      <c r="C113" s="22"/>
      <c r="D113" s="23"/>
      <c r="E113" s="24"/>
      <c r="F113" s="4"/>
      <c r="G113" s="4"/>
      <c r="H113" s="4"/>
      <c r="I113" s="23"/>
      <c r="J113" s="4"/>
      <c r="K113" s="4"/>
      <c r="L113" s="4"/>
      <c r="M113" s="4"/>
      <c r="N113" s="4"/>
      <c r="O113" s="4"/>
      <c r="P113" s="4"/>
      <c r="Q113" s="14"/>
      <c r="R113" s="15"/>
    </row>
    <row r="114" spans="1:18" s="5" customFormat="1" ht="13.5" thickBot="1" x14ac:dyDescent="0.45">
      <c r="A114" s="57" t="s">
        <v>11</v>
      </c>
      <c r="B114" s="52"/>
      <c r="C114" s="52"/>
      <c r="D114" s="53"/>
      <c r="E114" s="348"/>
      <c r="F114" s="319"/>
      <c r="G114" s="319"/>
      <c r="H114" s="319"/>
      <c r="I114" s="349"/>
      <c r="J114" s="349"/>
      <c r="K114" s="349"/>
      <c r="L114" s="319"/>
      <c r="M114" s="319"/>
      <c r="N114" s="319"/>
      <c r="O114" s="319"/>
      <c r="P114" s="319"/>
    </row>
    <row r="115" spans="1:18" s="5" customFormat="1" x14ac:dyDescent="0.4">
      <c r="A115" s="55">
        <v>1</v>
      </c>
      <c r="B115" s="54" t="s">
        <v>149</v>
      </c>
      <c r="C115" s="54" t="s">
        <v>150</v>
      </c>
      <c r="D115" s="53" t="s">
        <v>13</v>
      </c>
      <c r="E115" s="64">
        <f>SUM(F115:P115) - SMALL(F115:P115,2) - MIN(F115:P115)</f>
        <v>100</v>
      </c>
      <c r="F115" s="109">
        <f>IFERROR(VLOOKUP($Q115,'Rd1 PI'!$C$2:$AE$24,19,0),0)</f>
        <v>100</v>
      </c>
      <c r="G115" s="4">
        <f>IFERROR(VLOOKUP($Q115,'Rd2 Sandown'!$C$2:$AE$23,19,0),0)</f>
        <v>0</v>
      </c>
      <c r="H115" s="4">
        <f>IFERROR(VLOOKUP($Q115,'Rd3 Wodonga'!$C$2:$AE$23,19,0),0)</f>
        <v>0</v>
      </c>
      <c r="I115" s="4">
        <f>IFERROR(VLOOKUP($Q115,'Rd4 Winton'!$C$2:$AE$26,19,0),0)</f>
        <v>0</v>
      </c>
      <c r="J115" s="4">
        <f>IFERROR(VLOOKUP($Q115,'Rd5 Sandown'!$C$2:$AE$28,19,0),0)</f>
        <v>0</v>
      </c>
      <c r="K115" s="4">
        <f>IFERROR(VLOOKUP($Q115,'Rd6 WintonShort'!$C$2:$AE$28,19,0),0)</f>
        <v>0</v>
      </c>
      <c r="L115" s="4">
        <f>IFERROR(VLOOKUP($Q115,'Rd7 PI'!$C$2:$AE$35,19,0),0)</f>
        <v>0</v>
      </c>
      <c r="M115" s="319">
        <f>IFERROR(VLOOKUP($Q115,#REF!,17,0),0)</f>
        <v>0</v>
      </c>
      <c r="N115" s="319">
        <f>IFERROR(VLOOKUP($Q115,#REF!,17,0),0)</f>
        <v>0</v>
      </c>
      <c r="O115" s="319">
        <f>IFERROR(VLOOKUP($Q115,#REF!,17,0),0)</f>
        <v>0</v>
      </c>
      <c r="P115" s="319">
        <f>IFERROR(VLOOKUP($Q115,#REF!,17,0),0)</f>
        <v>0</v>
      </c>
      <c r="Q115" s="5" t="str">
        <f>CONCATENATE(LOWER(B115)," ",LOWER(C115))</f>
        <v>kim cole</v>
      </c>
    </row>
    <row r="116" spans="1:18" s="5" customFormat="1" x14ac:dyDescent="0.4">
      <c r="A116" s="55">
        <v>2</v>
      </c>
      <c r="B116" s="54" t="s">
        <v>356</v>
      </c>
      <c r="C116" s="54" t="s">
        <v>357</v>
      </c>
      <c r="D116" s="53" t="s">
        <v>13</v>
      </c>
      <c r="E116" s="65">
        <f>SUM(F116:P116) - SMALL(F116:P116,2) - MIN(F116:P116)</f>
        <v>100</v>
      </c>
      <c r="F116" s="109">
        <f>IFERROR(VLOOKUP($Q116,'Rd1 PI'!$C$2:$AE$24,19,0),0)</f>
        <v>0</v>
      </c>
      <c r="G116" s="4">
        <f>IFERROR(VLOOKUP($Q116,'Rd2 Sandown'!$C$2:$AE$23,19,0),0)</f>
        <v>0</v>
      </c>
      <c r="H116" s="4">
        <f>IFERROR(VLOOKUP($Q116,'Rd3 Wodonga'!$C$2:$AE$23,19,0),0)</f>
        <v>0</v>
      </c>
      <c r="I116" s="4">
        <f>IFERROR(VLOOKUP($Q116,'Rd4 Winton'!$C$2:$AE$26,19,0),0)</f>
        <v>0</v>
      </c>
      <c r="J116" s="4">
        <f>IFERROR(VLOOKUP($Q116,'Rd5 Sandown'!$C$2:$AE$28,19,0),0)</f>
        <v>0</v>
      </c>
      <c r="K116" s="4">
        <f>IFERROR(VLOOKUP($Q116,'Rd6 WintonShort'!$C$2:$AE$28,19,0),0)</f>
        <v>0</v>
      </c>
      <c r="L116" s="4">
        <f>IFERROR(VLOOKUP($Q116,'Rd7 PI'!$C$2:$AE$35,19,0),0)</f>
        <v>100</v>
      </c>
      <c r="M116" s="319">
        <f>IFERROR(VLOOKUP($Q116,#REF!,17,0),0)</f>
        <v>0</v>
      </c>
      <c r="N116" s="319">
        <f>IFERROR(VLOOKUP($Q116,#REF!,17,0),0)</f>
        <v>0</v>
      </c>
      <c r="O116" s="319">
        <f>IFERROR(VLOOKUP($Q116,#REF!,17,0),0)</f>
        <v>0</v>
      </c>
      <c r="P116" s="319">
        <f>IFERROR(VLOOKUP($Q116,#REF!,17,0),0)</f>
        <v>0</v>
      </c>
      <c r="Q116" s="5" t="str">
        <f>CONCATENATE(LOWER(B116)," ",LOWER(C116))</f>
        <v>gareth pedley</v>
      </c>
    </row>
    <row r="117" spans="1:18" x14ac:dyDescent="0.4">
      <c r="A117" s="55">
        <v>3</v>
      </c>
      <c r="B117" s="54"/>
      <c r="C117" s="54"/>
      <c r="D117" s="53" t="s">
        <v>13</v>
      </c>
      <c r="E117" s="65">
        <f>SUM(F117:P117) - SMALL(F117:P117,2) - MIN(F117:P117)</f>
        <v>0</v>
      </c>
      <c r="F117" s="109">
        <f>IFERROR(VLOOKUP($Q117,'Rd1 PI'!$C$2:$AE$24,19,0),0)</f>
        <v>0</v>
      </c>
      <c r="G117" s="4">
        <f>IFERROR(VLOOKUP($Q117,'Rd2 Sandown'!$C$2:$AE$23,19,0),0)</f>
        <v>0</v>
      </c>
      <c r="H117" s="4">
        <f>IFERROR(VLOOKUP($Q117,'Rd3 Wodonga'!$C$2:$AE$23,19,0),0)</f>
        <v>0</v>
      </c>
      <c r="I117" s="4">
        <f>IFERROR(VLOOKUP($Q117,'Rd4 Winton'!$C$2:$AE$26,19,0),0)</f>
        <v>0</v>
      </c>
      <c r="J117" s="4">
        <f>IFERROR(VLOOKUP($Q117,'Rd5 Sandown'!$C$2:$AE$28,19,0),0)</f>
        <v>0</v>
      </c>
      <c r="K117" s="4">
        <f>IFERROR(VLOOKUP($Q117,'Rd6 WintonShort'!$C$2:$AE$28,19,0),0)</f>
        <v>0</v>
      </c>
      <c r="L117" s="4">
        <f>IFERROR(VLOOKUP($Q117,'Rd7 PI'!$C$2:$AE$35,19,0),0)</f>
        <v>0</v>
      </c>
      <c r="M117" s="319">
        <f>IFERROR(VLOOKUP($Q117,#REF!,17,0),0)</f>
        <v>0</v>
      </c>
      <c r="N117" s="319">
        <f>IFERROR(VLOOKUP($Q117,#REF!,17,0),0)</f>
        <v>0</v>
      </c>
      <c r="O117" s="319">
        <f>IFERROR(VLOOKUP($Q117,#REF!,17,0),0)</f>
        <v>0</v>
      </c>
      <c r="P117" s="319">
        <f>IFERROR(VLOOKUP($Q117,#REF!,17,0),0)</f>
        <v>0</v>
      </c>
      <c r="Q117" s="5" t="str">
        <f>CONCATENATE(LOWER(B117)," ",LOWER(C117))</f>
        <v xml:space="preserve"> </v>
      </c>
      <c r="R117" s="15"/>
    </row>
    <row r="118" spans="1:18" x14ac:dyDescent="0.4">
      <c r="A118" s="56">
        <v>4</v>
      </c>
      <c r="B118" s="74"/>
      <c r="C118" s="74"/>
      <c r="D118" s="53" t="s">
        <v>13</v>
      </c>
      <c r="E118" s="65">
        <f>SUM(F118:P118) - SMALL(F118:P118,2) - MIN(F118:P118)</f>
        <v>0</v>
      </c>
      <c r="F118" s="109">
        <f>IFERROR(VLOOKUP($Q118,'Rd1 PI'!$C$2:$AE$24,19,0),0)</f>
        <v>0</v>
      </c>
      <c r="G118" s="4">
        <f>IFERROR(VLOOKUP($Q118,'Rd2 Sandown'!$C$2:$AE$23,19,0),0)</f>
        <v>0</v>
      </c>
      <c r="H118" s="4">
        <f>IFERROR(VLOOKUP($Q118,'Rd3 Wodonga'!$C$2:$AE$23,19,0),0)</f>
        <v>0</v>
      </c>
      <c r="I118" s="4">
        <f>IFERROR(VLOOKUP($Q118,'Rd4 Winton'!$C$2:$AE$26,19,0),0)</f>
        <v>0</v>
      </c>
      <c r="J118" s="4">
        <f>IFERROR(VLOOKUP($Q118,'Rd5 Sandown'!$C$2:$AE$28,19,0),0)</f>
        <v>0</v>
      </c>
      <c r="K118" s="4">
        <f>IFERROR(VLOOKUP($Q118,'Rd6 WintonShort'!$C$2:$AE$28,19,0),0)</f>
        <v>0</v>
      </c>
      <c r="L118" s="4">
        <f>IFERROR(VLOOKUP($Q118,'Rd7 PI'!$C$2:$AE$35,19,0),0)</f>
        <v>0</v>
      </c>
      <c r="M118" s="319">
        <f>IFERROR(VLOOKUP($Q118,#REF!,17,0),0)</f>
        <v>0</v>
      </c>
      <c r="N118" s="319">
        <f>IFERROR(VLOOKUP($Q118,#REF!,17,0),0)</f>
        <v>0</v>
      </c>
      <c r="O118" s="319">
        <f>IFERROR(VLOOKUP($Q118,#REF!,17,0),0)</f>
        <v>0</v>
      </c>
      <c r="P118" s="319">
        <f>IFERROR(VLOOKUP($Q118,#REF!,17,0),0)</f>
        <v>0</v>
      </c>
      <c r="Q118" s="5" t="str">
        <f>CONCATENATE(LOWER(B118)," ",LOWER(C118))</f>
        <v xml:space="preserve"> </v>
      </c>
      <c r="R118" s="15"/>
    </row>
    <row r="119" spans="1:18" ht="13.5" thickBot="1" x14ac:dyDescent="0.45">
      <c r="A119" s="56">
        <v>5</v>
      </c>
      <c r="B119" s="54"/>
      <c r="C119" s="54"/>
      <c r="D119" s="53" t="s">
        <v>13</v>
      </c>
      <c r="E119" s="66">
        <f>SUM(F119:P119) - SMALL(F119:P119,2) - MIN(F119:P119)</f>
        <v>0</v>
      </c>
      <c r="F119" s="109">
        <f>IFERROR(VLOOKUP($Q119,'Rd1 PI'!$C$2:$AE$24,19,0),0)</f>
        <v>0</v>
      </c>
      <c r="G119" s="4">
        <f>IFERROR(VLOOKUP($Q119,'Rd2 Sandown'!$C$2:$AE$23,19,0),0)</f>
        <v>0</v>
      </c>
      <c r="H119" s="4">
        <f>IFERROR(VLOOKUP($Q119,'Rd3 Wodonga'!$C$2:$AE$23,19,0),0)</f>
        <v>0</v>
      </c>
      <c r="I119" s="4">
        <f>IFERROR(VLOOKUP($Q119,'Rd4 Winton'!$C$2:$AE$26,19,0),0)</f>
        <v>0</v>
      </c>
      <c r="J119" s="4">
        <f>IFERROR(VLOOKUP($Q119,'Rd5 Sandown'!$C$2:$AE$28,19,0),0)</f>
        <v>0</v>
      </c>
      <c r="K119" s="4">
        <f>IFERROR(VLOOKUP($Q119,'Rd6 WintonShort'!$C$2:$AE$28,19,0),0)</f>
        <v>0</v>
      </c>
      <c r="L119" s="4">
        <f>IFERROR(VLOOKUP($Q119,'Rd7 PI'!$C$2:$AE$35,19,0),0)</f>
        <v>0</v>
      </c>
      <c r="M119" s="319">
        <f>IFERROR(VLOOKUP($Q119,#REF!,17,0),0)</f>
        <v>0</v>
      </c>
      <c r="N119" s="319">
        <f>IFERROR(VLOOKUP($Q119,#REF!,17,0),0)</f>
        <v>0</v>
      </c>
      <c r="O119" s="319">
        <f>IFERROR(VLOOKUP($Q119,#REF!,17,0),0)</f>
        <v>0</v>
      </c>
      <c r="P119" s="319">
        <f>IFERROR(VLOOKUP($Q119,#REF!,17,0),0)</f>
        <v>0</v>
      </c>
      <c r="Q119" s="5" t="str">
        <f>CONCATENATE(LOWER(B119)," ",LOWER(C119))</f>
        <v xml:space="preserve"> </v>
      </c>
      <c r="R119" s="15"/>
    </row>
    <row r="120" spans="1:18" x14ac:dyDescent="0.4">
      <c r="A120" s="29"/>
      <c r="B120" s="11"/>
      <c r="C120" s="11"/>
      <c r="F120" s="4"/>
      <c r="G120" s="196"/>
      <c r="H120" s="4"/>
      <c r="I120" s="12"/>
      <c r="J120" s="12"/>
      <c r="K120" s="12"/>
      <c r="L120" s="4"/>
      <c r="M120" s="4"/>
      <c r="N120" s="4"/>
      <c r="O120" s="4"/>
      <c r="P120" s="4"/>
    </row>
    <row r="121" spans="1:18" s="5" customFormat="1" ht="13.5" thickBot="1" x14ac:dyDescent="0.45">
      <c r="A121" s="46" t="s">
        <v>10</v>
      </c>
      <c r="B121" s="39"/>
      <c r="C121" s="39"/>
      <c r="D121" s="352"/>
      <c r="E121" s="350"/>
      <c r="F121" s="320"/>
      <c r="G121" s="353"/>
      <c r="H121" s="320"/>
      <c r="I121" s="351"/>
      <c r="J121" s="351"/>
      <c r="K121" s="351"/>
      <c r="L121" s="320"/>
      <c r="M121" s="320"/>
      <c r="N121" s="320"/>
      <c r="O121" s="320"/>
      <c r="P121" s="320"/>
    </row>
    <row r="122" spans="1:18" s="5" customFormat="1" x14ac:dyDescent="0.4">
      <c r="A122" s="47">
        <v>1</v>
      </c>
      <c r="B122" s="75" t="s">
        <v>128</v>
      </c>
      <c r="C122" s="75" t="s">
        <v>129</v>
      </c>
      <c r="D122" s="45" t="s">
        <v>14</v>
      </c>
      <c r="E122" s="67">
        <f>SUM(F122:P122) - SMALL(F122:P122,2) - MIN(F122:P122)</f>
        <v>100</v>
      </c>
      <c r="F122" s="107">
        <f>IFERROR(VLOOKUP($Q122,'Rd1 PI'!$C$2:$AE$24,19,0),0)</f>
        <v>100</v>
      </c>
      <c r="G122" s="4">
        <f>IFERROR(VLOOKUP($Q122,'Rd2 Sandown'!$C$2:$AE$23,19,0),0)</f>
        <v>0</v>
      </c>
      <c r="H122" s="4">
        <f>IFERROR(VLOOKUP($Q122,'Rd3 Wodonga'!$C$2:$AE$23,19,0),0)</f>
        <v>0</v>
      </c>
      <c r="I122" s="4">
        <f>IFERROR(VLOOKUP($Q122,'Rd4 Winton'!$C$2:$AE$26,19,0),0)</f>
        <v>0</v>
      </c>
      <c r="J122" s="4">
        <f>IFERROR(VLOOKUP($Q122,'Rd5 Sandown'!$C$2:$AE$28,19,0),0)</f>
        <v>0</v>
      </c>
      <c r="K122" s="4">
        <f>IFERROR(VLOOKUP($Q122,'Rd6 WintonShort'!$C$2:$AE$28,19,0),0)</f>
        <v>0</v>
      </c>
      <c r="L122" s="4">
        <f>IFERROR(VLOOKUP($Q122,'Rd7 PI'!$C$2:$AE$35,19,0),0)</f>
        <v>0</v>
      </c>
      <c r="M122" s="320">
        <f>IFERROR(VLOOKUP($Q122,#REF!,17,0),0)</f>
        <v>0</v>
      </c>
      <c r="N122" s="320">
        <f>IFERROR(VLOOKUP($Q122,#REF!,17,0),0)</f>
        <v>0</v>
      </c>
      <c r="O122" s="320">
        <f>IFERROR(VLOOKUP($Q122,#REF!,17,0),0)</f>
        <v>0</v>
      </c>
      <c r="P122" s="320">
        <f>IFERROR(VLOOKUP($Q122,#REF!,17,0),0)</f>
        <v>0</v>
      </c>
      <c r="Q122" s="5" t="str">
        <f>CONCATENATE(LOWER(B122)," ",LOWER(C122))</f>
        <v>ben sale</v>
      </c>
    </row>
    <row r="123" spans="1:18" s="5" customFormat="1" x14ac:dyDescent="0.4">
      <c r="A123" s="47">
        <v>2</v>
      </c>
      <c r="B123" s="75"/>
      <c r="C123" s="75"/>
      <c r="D123" s="45" t="s">
        <v>14</v>
      </c>
      <c r="E123" s="68">
        <f>SUM(F123:P123) - SMALL(F123:P123,2) - MIN(F123:P123)</f>
        <v>0</v>
      </c>
      <c r="F123" s="107">
        <f>IFERROR(VLOOKUP($Q123,'Rd1 PI'!$C$2:$AE$24,19,0),0)</f>
        <v>0</v>
      </c>
      <c r="G123" s="4">
        <f>IFERROR(VLOOKUP($Q123,'Rd2 Sandown'!$C$2:$AE$23,19,0),0)</f>
        <v>0</v>
      </c>
      <c r="H123" s="4">
        <f>IFERROR(VLOOKUP($Q123,'Rd3 Wodonga'!$C$2:$AE$23,19,0),0)</f>
        <v>0</v>
      </c>
      <c r="I123" s="4">
        <f>IFERROR(VLOOKUP($Q123,'Rd4 Winton'!$C$2:$AE$26,19,0),0)</f>
        <v>0</v>
      </c>
      <c r="J123" s="4">
        <f>IFERROR(VLOOKUP($Q123,'Rd5 Sandown'!$C$2:$AE$28,19,0),0)</f>
        <v>0</v>
      </c>
      <c r="K123" s="4">
        <f>IFERROR(VLOOKUP($Q123,'Rd6 WintonShort'!$C$2:$AE$28,19,0),0)</f>
        <v>0</v>
      </c>
      <c r="L123" s="4">
        <f>IFERROR(VLOOKUP($Q123,'Rd7 PI'!$C$2:$AE$35,19,0),0)</f>
        <v>0</v>
      </c>
      <c r="M123" s="320">
        <f>IFERROR(VLOOKUP($Q123,#REF!,17,0),0)</f>
        <v>0</v>
      </c>
      <c r="N123" s="320">
        <f>IFERROR(VLOOKUP($Q123,#REF!,17,0),0)</f>
        <v>0</v>
      </c>
      <c r="O123" s="320">
        <f>IFERROR(VLOOKUP($Q123,#REF!,17,0),0)</f>
        <v>0</v>
      </c>
      <c r="P123" s="320">
        <f>IFERROR(VLOOKUP($Q123,#REF!,17,0),0)</f>
        <v>0</v>
      </c>
      <c r="Q123" s="5" t="str">
        <f>CONCATENATE(LOWER(B123)," ",LOWER(C123))</f>
        <v xml:space="preserve"> </v>
      </c>
    </row>
    <row r="124" spans="1:18" s="5" customFormat="1" x14ac:dyDescent="0.4">
      <c r="A124" s="47">
        <v>3</v>
      </c>
      <c r="B124" s="75"/>
      <c r="C124" s="75"/>
      <c r="D124" s="45" t="s">
        <v>14</v>
      </c>
      <c r="E124" s="68">
        <f>SUM(F124:P124) - SMALL(F124:P124,2) - MIN(F124:P124)</f>
        <v>0</v>
      </c>
      <c r="F124" s="107">
        <f>IFERROR(VLOOKUP($Q124,'Rd1 PI'!$C$2:$AE$24,19,0),0)</f>
        <v>0</v>
      </c>
      <c r="G124" s="4">
        <f>IFERROR(VLOOKUP($Q124,'Rd2 Sandown'!$C$2:$AE$23,19,0),0)</f>
        <v>0</v>
      </c>
      <c r="H124" s="4">
        <f>IFERROR(VLOOKUP($Q124,'Rd3 Wodonga'!$C$2:$AE$23,19,0),0)</f>
        <v>0</v>
      </c>
      <c r="I124" s="4">
        <f>IFERROR(VLOOKUP($Q124,'Rd4 Winton'!$C$2:$AE$26,19,0),0)</f>
        <v>0</v>
      </c>
      <c r="J124" s="4">
        <f>IFERROR(VLOOKUP($Q124,'Rd5 Sandown'!$C$2:$AE$28,19,0),0)</f>
        <v>0</v>
      </c>
      <c r="K124" s="4">
        <f>IFERROR(VLOOKUP($Q124,'Rd6 WintonShort'!$C$2:$AE$28,19,0),0)</f>
        <v>0</v>
      </c>
      <c r="L124" s="4">
        <f>IFERROR(VLOOKUP($Q124,'Rd7 PI'!$C$2:$AE$35,19,0),0)</f>
        <v>0</v>
      </c>
      <c r="M124" s="320">
        <f>IFERROR(VLOOKUP($Q124,#REF!,17,0),0)</f>
        <v>0</v>
      </c>
      <c r="N124" s="320">
        <f>IFERROR(VLOOKUP($Q124,#REF!,17,0),0)</f>
        <v>0</v>
      </c>
      <c r="O124" s="320">
        <f>IFERROR(VLOOKUP($Q124,#REF!,17,0),0)</f>
        <v>0</v>
      </c>
      <c r="P124" s="320">
        <f>IFERROR(VLOOKUP($Q124,#REF!,17,0),0)</f>
        <v>0</v>
      </c>
      <c r="Q124" s="5" t="str">
        <f>CONCATENATE(LOWER(B124)," ",LOWER(C124))</f>
        <v xml:space="preserve"> </v>
      </c>
    </row>
    <row r="125" spans="1:18" s="5" customFormat="1" x14ac:dyDescent="0.4">
      <c r="A125" s="47">
        <v>4</v>
      </c>
      <c r="B125" s="48"/>
      <c r="C125" s="48"/>
      <c r="D125" s="45" t="s">
        <v>14</v>
      </c>
      <c r="E125" s="68">
        <f>SUM(F125:P125) - SMALL(F125:P125,2) - MIN(F125:P125)</f>
        <v>0</v>
      </c>
      <c r="F125" s="107">
        <f>IFERROR(VLOOKUP($Q125,'Rd1 PI'!$C$2:$AE$24,19,0),0)</f>
        <v>0</v>
      </c>
      <c r="G125" s="4">
        <f>IFERROR(VLOOKUP($Q125,'Rd2 Sandown'!$C$2:$AE$23,19,0),0)</f>
        <v>0</v>
      </c>
      <c r="H125" s="4">
        <f>IFERROR(VLOOKUP($Q125,'Rd3 Wodonga'!$C$2:$AE$23,19,0),0)</f>
        <v>0</v>
      </c>
      <c r="I125" s="4">
        <f>IFERROR(VLOOKUP($Q125,'Rd4 Winton'!$C$2:$AE$26,19,0),0)</f>
        <v>0</v>
      </c>
      <c r="J125" s="4">
        <f>IFERROR(VLOOKUP($Q125,'Rd5 Sandown'!$C$2:$AE$28,19,0),0)</f>
        <v>0</v>
      </c>
      <c r="K125" s="4">
        <f>IFERROR(VLOOKUP($Q125,'Rd6 WintonShort'!$C$2:$AE$28,19,0),0)</f>
        <v>0</v>
      </c>
      <c r="L125" s="4">
        <f>IFERROR(VLOOKUP($Q125,'Rd7 PI'!$C$2:$AE$35,19,0),0)</f>
        <v>0</v>
      </c>
      <c r="M125" s="320">
        <f>IFERROR(VLOOKUP($Q125,#REF!,17,0),0)</f>
        <v>0</v>
      </c>
      <c r="N125" s="320">
        <f>IFERROR(VLOOKUP($Q125,#REF!,17,0),0)</f>
        <v>0</v>
      </c>
      <c r="O125" s="320">
        <f>IFERROR(VLOOKUP($Q125,#REF!,17,0),0)</f>
        <v>0</v>
      </c>
      <c r="P125" s="320">
        <f>IFERROR(VLOOKUP($Q125,#REF!,17,0),0)</f>
        <v>0</v>
      </c>
      <c r="Q125" s="5" t="str">
        <f>CONCATENATE(LOWER(B125)," ",LOWER(C125))</f>
        <v xml:space="preserve"> </v>
      </c>
    </row>
    <row r="126" spans="1:18" s="5" customFormat="1" ht="13.5" thickBot="1" x14ac:dyDescent="0.45">
      <c r="A126" s="47">
        <v>5</v>
      </c>
      <c r="B126" s="48"/>
      <c r="C126" s="48"/>
      <c r="D126" s="45" t="s">
        <v>14</v>
      </c>
      <c r="E126" s="69">
        <f>SUM(F126:P126) - SMALL(F126:P126,2) - MIN(F126:P126)</f>
        <v>0</v>
      </c>
      <c r="F126" s="107">
        <f>IFERROR(VLOOKUP($Q126,'Rd1 PI'!$C$2:$AE$24,19,0),0)</f>
        <v>0</v>
      </c>
      <c r="G126" s="4">
        <f>IFERROR(VLOOKUP($Q126,'Rd2 Sandown'!$C$2:$AE$23,19,0),0)</f>
        <v>0</v>
      </c>
      <c r="H126" s="4">
        <f>IFERROR(VLOOKUP($Q126,'Rd3 Wodonga'!$C$2:$AE$23,19,0),0)</f>
        <v>0</v>
      </c>
      <c r="I126" s="4">
        <f>IFERROR(VLOOKUP($Q126,'Rd4 Winton'!$C$2:$AE$26,19,0),0)</f>
        <v>0</v>
      </c>
      <c r="J126" s="4">
        <f>IFERROR(VLOOKUP($Q126,'Rd5 Sandown'!$C$2:$AE$28,19,0),0)</f>
        <v>0</v>
      </c>
      <c r="K126" s="4">
        <f>IFERROR(VLOOKUP($Q126,'Rd6 WintonShort'!$C$2:$AE$28,19,0),0)</f>
        <v>0</v>
      </c>
      <c r="L126" s="4">
        <f>IFERROR(VLOOKUP($Q126,'Rd7 PI'!$C$2:$AE$35,19,0),0)</f>
        <v>0</v>
      </c>
      <c r="M126" s="320">
        <f>IFERROR(VLOOKUP($Q126,#REF!,17,0),0)</f>
        <v>0</v>
      </c>
      <c r="N126" s="320">
        <f>IFERROR(VLOOKUP($Q126,#REF!,17,0),0)</f>
        <v>0</v>
      </c>
      <c r="O126" s="320">
        <f>IFERROR(VLOOKUP($Q126,#REF!,17,0),0)</f>
        <v>0</v>
      </c>
      <c r="P126" s="320">
        <f>IFERROR(VLOOKUP($Q126,#REF!,17,0),0)</f>
        <v>0</v>
      </c>
      <c r="Q126" s="5" t="str">
        <f>CONCATENATE(LOWER(B126)," ",LOWER(C126))</f>
        <v xml:space="preserve"> </v>
      </c>
    </row>
    <row r="127" spans="1:18" x14ac:dyDescent="0.4">
      <c r="B127" s="6"/>
      <c r="C127" s="6"/>
    </row>
    <row r="128" spans="1:18" x14ac:dyDescent="0.4">
      <c r="D128" s="17"/>
    </row>
    <row r="129" spans="1:12" x14ac:dyDescent="0.4">
      <c r="D129" s="28"/>
      <c r="E129" s="24"/>
      <c r="G129" s="20"/>
      <c r="H129" s="20"/>
      <c r="I129" s="20"/>
      <c r="J129" s="2"/>
      <c r="K129" s="20"/>
      <c r="L129" s="20"/>
    </row>
    <row r="130" spans="1:12" x14ac:dyDescent="0.4">
      <c r="A130" s="29"/>
      <c r="D130" s="17"/>
    </row>
    <row r="131" spans="1:12" x14ac:dyDescent="0.4">
      <c r="B131" s="21"/>
      <c r="C131" s="21"/>
      <c r="D131" s="17"/>
    </row>
    <row r="132" spans="1:12" x14ac:dyDescent="0.4">
      <c r="D132" s="17"/>
    </row>
    <row r="133" spans="1:12" x14ac:dyDescent="0.4">
      <c r="D133" s="17"/>
    </row>
    <row r="134" spans="1:12" x14ac:dyDescent="0.4">
      <c r="B134" s="6"/>
      <c r="C134" s="6"/>
      <c r="D134" s="17"/>
    </row>
    <row r="135" spans="1:12" x14ac:dyDescent="0.4">
      <c r="A135" s="29"/>
      <c r="B135" s="5"/>
      <c r="C135" s="5"/>
      <c r="D135" s="17"/>
    </row>
    <row r="136" spans="1:12" x14ac:dyDescent="0.4">
      <c r="A136" s="29"/>
      <c r="D136" s="17"/>
      <c r="G136" s="2"/>
      <c r="H136" s="2"/>
      <c r="I136" s="2"/>
      <c r="J136" s="2"/>
      <c r="K136" s="20"/>
    </row>
    <row r="137" spans="1:12" x14ac:dyDescent="0.4">
      <c r="A137" s="29"/>
      <c r="B137" s="21"/>
      <c r="C137" s="21"/>
    </row>
    <row r="138" spans="1:12" x14ac:dyDescent="0.4">
      <c r="A138" s="29"/>
      <c r="D138" s="17"/>
    </row>
    <row r="139" spans="1:12" x14ac:dyDescent="0.4">
      <c r="A139" s="29"/>
    </row>
    <row r="140" spans="1:12" x14ac:dyDescent="0.4">
      <c r="D140" s="17"/>
    </row>
    <row r="141" spans="1:12" x14ac:dyDescent="0.4">
      <c r="A141" s="29"/>
      <c r="D141" s="17"/>
    </row>
    <row r="142" spans="1:12" x14ac:dyDescent="0.4">
      <c r="A142" s="29"/>
      <c r="D142" s="7"/>
      <c r="E142" s="24"/>
    </row>
    <row r="143" spans="1:12" x14ac:dyDescent="0.4">
      <c r="A143" s="29"/>
      <c r="D143" s="17"/>
    </row>
    <row r="144" spans="1:12" x14ac:dyDescent="0.4">
      <c r="A144" s="29"/>
      <c r="D144" s="7"/>
      <c r="E144" s="24"/>
    </row>
    <row r="145" spans="1:5" x14ac:dyDescent="0.4">
      <c r="A145" s="29"/>
    </row>
    <row r="146" spans="1:5" x14ac:dyDescent="0.4">
      <c r="A146" s="29"/>
    </row>
    <row r="147" spans="1:5" x14ac:dyDescent="0.4">
      <c r="A147" s="29"/>
    </row>
    <row r="148" spans="1:5" x14ac:dyDescent="0.4">
      <c r="A148" s="29"/>
    </row>
    <row r="149" spans="1:5" x14ac:dyDescent="0.4">
      <c r="A149" s="29"/>
      <c r="B149" s="11"/>
      <c r="C149" s="11"/>
    </row>
    <row r="150" spans="1:5" x14ac:dyDescent="0.4">
      <c r="A150" s="29"/>
      <c r="D150" s="12"/>
      <c r="E150" s="24"/>
    </row>
  </sheetData>
  <sortState xmlns:xlrd2="http://schemas.microsoft.com/office/spreadsheetml/2017/richdata2" ref="B43:R47">
    <sortCondition descending="1" ref="E43:E47"/>
  </sortState>
  <mergeCells count="1">
    <mergeCell ref="A1:P1"/>
  </mergeCells>
  <phoneticPr fontId="2" type="noConversion"/>
  <conditionalFormatting sqref="B3:D8 F11 B11:D11 F14 M14:P14 M11:P11 B23:D23 F18 B18:D18 B31:D31 F31 M31:P31 M18:P18 G29:G31 F23:G23 G10:G11 M23:P23 F5:G8 H5:H11 F4:H4 I4:I11 G13:I14 G21 H21:I23 F3:P3 M4:P8 J4:L14 H27:L31 K16:L24 J16:J23 G16:I18 M16:P16 F16 B14:D16 F15:P15 B25:D26 F25:P26">
    <cfRule type="expression" dxfId="1838" priority="1901">
      <formula>$D3="OPN"</formula>
    </cfRule>
    <cfRule type="expression" dxfId="1837" priority="1902">
      <formula>$D3="RES"</formula>
    </cfRule>
    <cfRule type="expression" dxfId="1836" priority="1903">
      <formula>$D3="SMOD"</formula>
    </cfRule>
    <cfRule type="expression" dxfId="1835" priority="1904">
      <formula>$D3="CDMOD"</formula>
    </cfRule>
    <cfRule type="expression" dxfId="1834" priority="1905">
      <formula>$D3="ABMOD"</formula>
    </cfRule>
    <cfRule type="expression" dxfId="1833" priority="1906">
      <formula>$D3="NDC"</formula>
    </cfRule>
    <cfRule type="expression" dxfId="1832" priority="1907">
      <formula>$D3="NCC"</formula>
    </cfRule>
    <cfRule type="expression" dxfId="1831" priority="1908">
      <formula>$D3="NBC"</formula>
    </cfRule>
    <cfRule type="expression" dxfId="1830" priority="1909">
      <formula>$D3="NAC"</formula>
    </cfRule>
    <cfRule type="expression" dxfId="1829" priority="1910">
      <formula>$D3="SND"</formula>
    </cfRule>
    <cfRule type="expression" dxfId="1828" priority="1911">
      <formula>$D3="SNC"</formula>
    </cfRule>
    <cfRule type="expression" dxfId="1827" priority="1912">
      <formula>$D3="SNB"</formula>
    </cfRule>
    <cfRule type="expression" dxfId="1826" priority="1913">
      <formula>$D3="SNA"</formula>
    </cfRule>
  </conditionalFormatting>
  <conditionalFormatting sqref="A35:P35 A38:F40 A36:A37 D36:F37 M36:P40">
    <cfRule type="expression" dxfId="1825" priority="1917">
      <formula>$D36="SNA"</formula>
    </cfRule>
  </conditionalFormatting>
  <conditionalFormatting sqref="A42:P42 A44:E47 A43:F43 M43:P47 F44:F94 F98:F126">
    <cfRule type="expression" dxfId="1824" priority="1916">
      <formula>$D43="SNB"</formula>
    </cfRule>
  </conditionalFormatting>
  <conditionalFormatting sqref="A49:E54 G49:P49 M50:P54">
    <cfRule type="expression" dxfId="1823" priority="1915">
      <formula>$D50="SNC"</formula>
    </cfRule>
  </conditionalFormatting>
  <conditionalFormatting sqref="B92:C94">
    <cfRule type="expression" dxfId="1822" priority="1888">
      <formula>$D92="OPN"</formula>
    </cfRule>
    <cfRule type="expression" dxfId="1821" priority="1889">
      <formula>$D92="RES"</formula>
    </cfRule>
    <cfRule type="expression" dxfId="1820" priority="1890">
      <formula>$D92="SMOD"</formula>
    </cfRule>
    <cfRule type="expression" dxfId="1819" priority="1891">
      <formula>$D92="CDMOD"</formula>
    </cfRule>
    <cfRule type="expression" dxfId="1818" priority="1892">
      <formula>$D92="ABMOD"</formula>
    </cfRule>
    <cfRule type="expression" dxfId="1817" priority="1893">
      <formula>$D92="NDC"</formula>
    </cfRule>
    <cfRule type="expression" dxfId="1816" priority="1894">
      <formula>$D92="NCC"</formula>
    </cfRule>
    <cfRule type="expression" dxfId="1815" priority="1895">
      <formula>$D92="NBC"</formula>
    </cfRule>
    <cfRule type="expression" dxfId="1814" priority="1896">
      <formula>$D92="NAC"</formula>
    </cfRule>
    <cfRule type="expression" dxfId="1813" priority="1897">
      <formula>$D92="SND"</formula>
    </cfRule>
    <cfRule type="expression" dxfId="1812" priority="1898">
      <formula>$D92="SNC"</formula>
    </cfRule>
    <cfRule type="expression" dxfId="1811" priority="1899">
      <formula>$D92="SNB"</formula>
    </cfRule>
    <cfRule type="expression" dxfId="1810" priority="1900">
      <formula>$D92="SNA"</formula>
    </cfRule>
  </conditionalFormatting>
  <conditionalFormatting sqref="B95:C95">
    <cfRule type="expression" dxfId="1809" priority="1875">
      <formula>$D95="OPN"</formula>
    </cfRule>
    <cfRule type="expression" dxfId="1808" priority="1876">
      <formula>$D95="RES"</formula>
    </cfRule>
    <cfRule type="expression" dxfId="1807" priority="1877">
      <formula>$D95="SMOD"</formula>
    </cfRule>
    <cfRule type="expression" dxfId="1806" priority="1878">
      <formula>$D95="CDMOD"</formula>
    </cfRule>
    <cfRule type="expression" dxfId="1805" priority="1879">
      <formula>$D95="ABMOD"</formula>
    </cfRule>
    <cfRule type="expression" dxfId="1804" priority="1880">
      <formula>$D95="NDC"</formula>
    </cfRule>
    <cfRule type="expression" dxfId="1803" priority="1881">
      <formula>$D95="NCC"</formula>
    </cfRule>
    <cfRule type="expression" dxfId="1802" priority="1882">
      <formula>$D95="NBC"</formula>
    </cfRule>
    <cfRule type="expression" dxfId="1801" priority="1883">
      <formula>$D95="NAC"</formula>
    </cfRule>
    <cfRule type="expression" dxfId="1800" priority="1884">
      <formula>$D95="SND"</formula>
    </cfRule>
    <cfRule type="expression" dxfId="1799" priority="1885">
      <formula>$D95="SNC"</formula>
    </cfRule>
    <cfRule type="expression" dxfId="1798" priority="1886">
      <formula>$D95="SNB"</formula>
    </cfRule>
    <cfRule type="expression" dxfId="1797" priority="1887">
      <formula>$D95="SNA"</formula>
    </cfRule>
  </conditionalFormatting>
  <conditionalFormatting sqref="B10:D10 F10 M10:P10">
    <cfRule type="expression" dxfId="1796" priority="1862">
      <formula>$D10="OPN"</formula>
    </cfRule>
    <cfRule type="expression" dxfId="1795" priority="1863">
      <formula>$D10="RES"</formula>
    </cfRule>
    <cfRule type="expression" dxfId="1794" priority="1864">
      <formula>$D10="SMOD"</formula>
    </cfRule>
    <cfRule type="expression" dxfId="1793" priority="1865">
      <formula>$D10="CDMOD"</formula>
    </cfRule>
    <cfRule type="expression" dxfId="1792" priority="1866">
      <formula>$D10="ABMOD"</formula>
    </cfRule>
    <cfRule type="expression" dxfId="1791" priority="1867">
      <formula>$D10="NDC"</formula>
    </cfRule>
    <cfRule type="expression" dxfId="1790" priority="1868">
      <formula>$D10="NCC"</formula>
    </cfRule>
    <cfRule type="expression" dxfId="1789" priority="1869">
      <formula>$D10="NBC"</formula>
    </cfRule>
    <cfRule type="expression" dxfId="1788" priority="1870">
      <formula>$D10="NAC"</formula>
    </cfRule>
    <cfRule type="expression" dxfId="1787" priority="1871">
      <formula>$D10="SND"</formula>
    </cfRule>
    <cfRule type="expression" dxfId="1786" priority="1872">
      <formula>$D10="SNC"</formula>
    </cfRule>
    <cfRule type="expression" dxfId="1785" priority="1873">
      <formula>$D10="SNB"</formula>
    </cfRule>
    <cfRule type="expression" dxfId="1784" priority="1874">
      <formula>$D10="SNA"</formula>
    </cfRule>
  </conditionalFormatting>
  <conditionalFormatting sqref="F13 B13:D13 M13:P13">
    <cfRule type="expression" dxfId="1783" priority="1849">
      <formula>$D13="OPN"</formula>
    </cfRule>
    <cfRule type="expression" dxfId="1782" priority="1850">
      <formula>$D13="RES"</formula>
    </cfRule>
    <cfRule type="expression" dxfId="1781" priority="1851">
      <formula>$D13="SMOD"</formula>
    </cfRule>
    <cfRule type="expression" dxfId="1780" priority="1852">
      <formula>$D13="CDMOD"</formula>
    </cfRule>
    <cfRule type="expression" dxfId="1779" priority="1853">
      <formula>$D13="ABMOD"</formula>
    </cfRule>
    <cfRule type="expression" dxfId="1778" priority="1854">
      <formula>$D13="NDC"</formula>
    </cfRule>
    <cfRule type="expression" dxfId="1777" priority="1855">
      <formula>$D13="NCC"</formula>
    </cfRule>
    <cfRule type="expression" dxfId="1776" priority="1856">
      <formula>$D13="NBC"</formula>
    </cfRule>
    <cfRule type="expression" dxfId="1775" priority="1857">
      <formula>$D13="NAC"</formula>
    </cfRule>
    <cfRule type="expression" dxfId="1774" priority="1858">
      <formula>$D13="SND"</formula>
    </cfRule>
    <cfRule type="expression" dxfId="1773" priority="1859">
      <formula>$D13="SNC"</formula>
    </cfRule>
    <cfRule type="expression" dxfId="1772" priority="1860">
      <formula>$D13="SNB"</formula>
    </cfRule>
    <cfRule type="expression" dxfId="1771" priority="1861">
      <formula>$D13="SNA"</formula>
    </cfRule>
  </conditionalFormatting>
  <conditionalFormatting sqref="B21:D21 F21 M21:P21">
    <cfRule type="expression" dxfId="1770" priority="1836">
      <formula>$D21="OPN"</formula>
    </cfRule>
    <cfRule type="expression" dxfId="1769" priority="1837">
      <formula>$D21="RES"</formula>
    </cfRule>
    <cfRule type="expression" dxfId="1768" priority="1838">
      <formula>$D21="SMOD"</formula>
    </cfRule>
    <cfRule type="expression" dxfId="1767" priority="1839">
      <formula>$D21="CDMOD"</formula>
    </cfRule>
    <cfRule type="expression" dxfId="1766" priority="1840">
      <formula>$D21="ABMOD"</formula>
    </cfRule>
    <cfRule type="expression" dxfId="1765" priority="1841">
      <formula>$D21="NDC"</formula>
    </cfRule>
    <cfRule type="expression" dxfId="1764" priority="1842">
      <formula>$D21="NCC"</formula>
    </cfRule>
    <cfRule type="expression" dxfId="1763" priority="1843">
      <formula>$D21="NBC"</formula>
    </cfRule>
    <cfRule type="expression" dxfId="1762" priority="1844">
      <formula>$D21="NAC"</formula>
    </cfRule>
    <cfRule type="expression" dxfId="1761" priority="1845">
      <formula>$D21="SND"</formula>
    </cfRule>
    <cfRule type="expression" dxfId="1760" priority="1846">
      <formula>$D21="SNC"</formula>
    </cfRule>
    <cfRule type="expression" dxfId="1759" priority="1847">
      <formula>$D21="SNB"</formula>
    </cfRule>
    <cfRule type="expression" dxfId="1758" priority="1848">
      <formula>$D21="SNA"</formula>
    </cfRule>
  </conditionalFormatting>
  <conditionalFormatting sqref="B17:D17 F17 M17:P17">
    <cfRule type="expression" dxfId="1757" priority="1823">
      <formula>$D17="OPN"</formula>
    </cfRule>
    <cfRule type="expression" dxfId="1756" priority="1824">
      <formula>$D17="RES"</formula>
    </cfRule>
    <cfRule type="expression" dxfId="1755" priority="1825">
      <formula>$D17="SMOD"</formula>
    </cfRule>
    <cfRule type="expression" dxfId="1754" priority="1826">
      <formula>$D17="CDMOD"</formula>
    </cfRule>
    <cfRule type="expression" dxfId="1753" priority="1827">
      <formula>$D17="ABMOD"</formula>
    </cfRule>
    <cfRule type="expression" dxfId="1752" priority="1828">
      <formula>$D17="NDC"</formula>
    </cfRule>
    <cfRule type="expression" dxfId="1751" priority="1829">
      <formula>$D17="NCC"</formula>
    </cfRule>
    <cfRule type="expression" dxfId="1750" priority="1830">
      <formula>$D17="NBC"</formula>
    </cfRule>
    <cfRule type="expression" dxfId="1749" priority="1831">
      <formula>$D17="NAC"</formula>
    </cfRule>
    <cfRule type="expression" dxfId="1748" priority="1832">
      <formula>$D17="SND"</formula>
    </cfRule>
    <cfRule type="expression" dxfId="1747" priority="1833">
      <formula>$D17="SNC"</formula>
    </cfRule>
    <cfRule type="expression" dxfId="1746" priority="1834">
      <formula>$D17="SNB"</formula>
    </cfRule>
    <cfRule type="expression" dxfId="1745" priority="1835">
      <formula>$D17="SNA"</formula>
    </cfRule>
  </conditionalFormatting>
  <conditionalFormatting sqref="B30:D30 F30 M30:P30">
    <cfRule type="expression" dxfId="1744" priority="1810">
      <formula>$D30="OPN"</formula>
    </cfRule>
    <cfRule type="expression" dxfId="1743" priority="1811">
      <formula>$D30="RES"</formula>
    </cfRule>
    <cfRule type="expression" dxfId="1742" priority="1812">
      <formula>$D30="SMOD"</formula>
    </cfRule>
    <cfRule type="expression" dxfId="1741" priority="1813">
      <formula>$D30="CDMOD"</formula>
    </cfRule>
    <cfRule type="expression" dxfId="1740" priority="1814">
      <formula>$D30="ABMOD"</formula>
    </cfRule>
    <cfRule type="expression" dxfId="1739" priority="1815">
      <formula>$D30="NDC"</formula>
    </cfRule>
    <cfRule type="expression" dxfId="1738" priority="1816">
      <formula>$D30="NCC"</formula>
    </cfRule>
    <cfRule type="expression" dxfId="1737" priority="1817">
      <formula>$D30="NBC"</formula>
    </cfRule>
    <cfRule type="expression" dxfId="1736" priority="1818">
      <formula>$D30="NAC"</formula>
    </cfRule>
    <cfRule type="expression" dxfId="1735" priority="1819">
      <formula>$D30="SND"</formula>
    </cfRule>
    <cfRule type="expression" dxfId="1734" priority="1820">
      <formula>$D30="SNC"</formula>
    </cfRule>
    <cfRule type="expression" dxfId="1733" priority="1821">
      <formula>$D30="SNB"</formula>
    </cfRule>
    <cfRule type="expression" dxfId="1732" priority="1822">
      <formula>$D30="SNA"</formula>
    </cfRule>
  </conditionalFormatting>
  <conditionalFormatting sqref="B29:D29 F29 M29:P29">
    <cfRule type="expression" dxfId="1731" priority="1797">
      <formula>$D29="OPN"</formula>
    </cfRule>
    <cfRule type="expression" dxfId="1730" priority="1798">
      <formula>$D29="RES"</formula>
    </cfRule>
    <cfRule type="expression" dxfId="1729" priority="1799">
      <formula>$D29="SMOD"</formula>
    </cfRule>
    <cfRule type="expression" dxfId="1728" priority="1800">
      <formula>$D29="CDMOD"</formula>
    </cfRule>
    <cfRule type="expression" dxfId="1727" priority="1801">
      <formula>$D29="ABMOD"</formula>
    </cfRule>
    <cfRule type="expression" dxfId="1726" priority="1802">
      <formula>$D29="NDC"</formula>
    </cfRule>
    <cfRule type="expression" dxfId="1725" priority="1803">
      <formula>$D29="NCC"</formula>
    </cfRule>
    <cfRule type="expression" dxfId="1724" priority="1804">
      <formula>$D29="NBC"</formula>
    </cfRule>
    <cfRule type="expression" dxfId="1723" priority="1805">
      <formula>$D29="NAC"</formula>
    </cfRule>
    <cfRule type="expression" dxfId="1722" priority="1806">
      <formula>$D29="SND"</formula>
    </cfRule>
    <cfRule type="expression" dxfId="1721" priority="1807">
      <formula>$D29="SNC"</formula>
    </cfRule>
    <cfRule type="expression" dxfId="1720" priority="1808">
      <formula>$D29="SNB"</formula>
    </cfRule>
    <cfRule type="expression" dxfId="1719" priority="1809">
      <formula>$D29="SNA"</formula>
    </cfRule>
  </conditionalFormatting>
  <conditionalFormatting sqref="B37:C37">
    <cfRule type="expression" dxfId="1718" priority="1784">
      <formula>$D37="OPN"</formula>
    </cfRule>
    <cfRule type="expression" dxfId="1717" priority="1785">
      <formula>$D37="RES"</formula>
    </cfRule>
    <cfRule type="expression" dxfId="1716" priority="1786">
      <formula>$D37="SMOD"</formula>
    </cfRule>
    <cfRule type="expression" dxfId="1715" priority="1787">
      <formula>$D37="CDMOD"</formula>
    </cfRule>
    <cfRule type="expression" dxfId="1714" priority="1788">
      <formula>$D37="ABMOD"</formula>
    </cfRule>
    <cfRule type="expression" dxfId="1713" priority="1789">
      <formula>$D37="NDC"</formula>
    </cfRule>
    <cfRule type="expression" dxfId="1712" priority="1790">
      <formula>$D37="NCC"</formula>
    </cfRule>
    <cfRule type="expression" dxfId="1711" priority="1791">
      <formula>$D37="NBC"</formula>
    </cfRule>
    <cfRule type="expression" dxfId="1710" priority="1792">
      <formula>$D37="NAC"</formula>
    </cfRule>
    <cfRule type="expression" dxfId="1709" priority="1793">
      <formula>$D37="SND"</formula>
    </cfRule>
    <cfRule type="expression" dxfId="1708" priority="1794">
      <formula>$D37="SNC"</formula>
    </cfRule>
    <cfRule type="expression" dxfId="1707" priority="1795">
      <formula>$D37="SNB"</formula>
    </cfRule>
    <cfRule type="expression" dxfId="1706" priority="1796">
      <formula>$D37="SNA"</formula>
    </cfRule>
  </conditionalFormatting>
  <conditionalFormatting sqref="B36:C36">
    <cfRule type="expression" dxfId="1705" priority="1771">
      <formula>$D36="OPN"</formula>
    </cfRule>
    <cfRule type="expression" dxfId="1704" priority="1772">
      <formula>$D36="RES"</formula>
    </cfRule>
    <cfRule type="expression" dxfId="1703" priority="1773">
      <formula>$D36="SMOD"</formula>
    </cfRule>
    <cfRule type="expression" dxfId="1702" priority="1774">
      <formula>$D36="CDMOD"</formula>
    </cfRule>
    <cfRule type="expression" dxfId="1701" priority="1775">
      <formula>$D36="ABMOD"</formula>
    </cfRule>
    <cfRule type="expression" dxfId="1700" priority="1776">
      <formula>$D36="NDC"</formula>
    </cfRule>
    <cfRule type="expression" dxfId="1699" priority="1777">
      <formula>$D36="NCC"</formula>
    </cfRule>
    <cfRule type="expression" dxfId="1698" priority="1778">
      <formula>$D36="NBC"</formula>
    </cfRule>
    <cfRule type="expression" dxfId="1697" priority="1779">
      <formula>$D36="NAC"</formula>
    </cfRule>
    <cfRule type="expression" dxfId="1696" priority="1780">
      <formula>$D36="SND"</formula>
    </cfRule>
    <cfRule type="expression" dxfId="1695" priority="1781">
      <formula>$D36="SNC"</formula>
    </cfRule>
    <cfRule type="expression" dxfId="1694" priority="1782">
      <formula>$D36="SNB"</formula>
    </cfRule>
    <cfRule type="expression" dxfId="1693" priority="1783">
      <formula>$D36="SNA"</formula>
    </cfRule>
  </conditionalFormatting>
  <conditionalFormatting sqref="G36:G40">
    <cfRule type="expression" dxfId="1692" priority="1758">
      <formula>$D36="OPN"</formula>
    </cfRule>
    <cfRule type="expression" dxfId="1691" priority="1759">
      <formula>$D36="RES"</formula>
    </cfRule>
    <cfRule type="expression" dxfId="1690" priority="1760">
      <formula>$D36="SMOD"</formula>
    </cfRule>
    <cfRule type="expression" dxfId="1689" priority="1761">
      <formula>$D36="CDMOD"</formula>
    </cfRule>
    <cfRule type="expression" dxfId="1688" priority="1762">
      <formula>$D36="ABMOD"</formula>
    </cfRule>
    <cfRule type="expression" dxfId="1687" priority="1763">
      <formula>$D36="NDC"</formula>
    </cfRule>
    <cfRule type="expression" dxfId="1686" priority="1764">
      <formula>$D36="NCC"</formula>
    </cfRule>
    <cfRule type="expression" dxfId="1685" priority="1765">
      <formula>$D36="NBC"</formula>
    </cfRule>
    <cfRule type="expression" dxfId="1684" priority="1766">
      <formula>$D36="NAC"</formula>
    </cfRule>
    <cfRule type="expression" dxfId="1683" priority="1767">
      <formula>$D36="SND"</formula>
    </cfRule>
    <cfRule type="expression" dxfId="1682" priority="1768">
      <formula>$D36="SNC"</formula>
    </cfRule>
    <cfRule type="expression" dxfId="1681" priority="1769">
      <formula>$D36="SNB"</formula>
    </cfRule>
    <cfRule type="expression" dxfId="1680" priority="1770">
      <formula>$D36="SNA"</formula>
    </cfRule>
  </conditionalFormatting>
  <conditionalFormatting sqref="G43:G47">
    <cfRule type="expression" dxfId="1679" priority="1641">
      <formula>$D43="OPN"</formula>
    </cfRule>
    <cfRule type="expression" dxfId="1678" priority="1642">
      <formula>$D43="RES"</formula>
    </cfRule>
    <cfRule type="expression" dxfId="1677" priority="1643">
      <formula>$D43="SMOD"</formula>
    </cfRule>
    <cfRule type="expression" dxfId="1676" priority="1644">
      <formula>$D43="CDMOD"</formula>
    </cfRule>
    <cfRule type="expression" dxfId="1675" priority="1645">
      <formula>$D43="ABMOD"</formula>
    </cfRule>
    <cfRule type="expression" dxfId="1674" priority="1646">
      <formula>$D43="NDC"</formula>
    </cfRule>
    <cfRule type="expression" dxfId="1673" priority="1647">
      <formula>$D43="NCC"</formula>
    </cfRule>
    <cfRule type="expression" dxfId="1672" priority="1648">
      <formula>$D43="NBC"</formula>
    </cfRule>
    <cfRule type="expression" dxfId="1671" priority="1649">
      <formula>$D43="NAC"</formula>
    </cfRule>
    <cfRule type="expression" dxfId="1670" priority="1650">
      <formula>$D43="SND"</formula>
    </cfRule>
    <cfRule type="expression" dxfId="1669" priority="1651">
      <formula>$D43="SNC"</formula>
    </cfRule>
    <cfRule type="expression" dxfId="1668" priority="1652">
      <formula>$D43="SNB"</formula>
    </cfRule>
    <cfRule type="expression" dxfId="1667" priority="1653">
      <formula>$D43="SNA"</formula>
    </cfRule>
  </conditionalFormatting>
  <conditionalFormatting sqref="G50:G54">
    <cfRule type="expression" dxfId="1666" priority="1628">
      <formula>$D50="OPN"</formula>
    </cfRule>
    <cfRule type="expression" dxfId="1665" priority="1629">
      <formula>$D50="RES"</formula>
    </cfRule>
    <cfRule type="expression" dxfId="1664" priority="1630">
      <formula>$D50="SMOD"</formula>
    </cfRule>
    <cfRule type="expression" dxfId="1663" priority="1631">
      <formula>$D50="CDMOD"</formula>
    </cfRule>
    <cfRule type="expression" dxfId="1662" priority="1632">
      <formula>$D50="ABMOD"</formula>
    </cfRule>
    <cfRule type="expression" dxfId="1661" priority="1633">
      <formula>$D50="NDC"</formula>
    </cfRule>
    <cfRule type="expression" dxfId="1660" priority="1634">
      <formula>$D50="NCC"</formula>
    </cfRule>
    <cfRule type="expression" dxfId="1659" priority="1635">
      <formula>$D50="NBC"</formula>
    </cfRule>
    <cfRule type="expression" dxfId="1658" priority="1636">
      <formula>$D50="NAC"</formula>
    </cfRule>
    <cfRule type="expression" dxfId="1657" priority="1637">
      <formula>$D50="SND"</formula>
    </cfRule>
    <cfRule type="expression" dxfId="1656" priority="1638">
      <formula>$D50="SNC"</formula>
    </cfRule>
    <cfRule type="expression" dxfId="1655" priority="1639">
      <formula>$D50="SNB"</formula>
    </cfRule>
    <cfRule type="expression" dxfId="1654" priority="1640">
      <formula>$D50="SNA"</formula>
    </cfRule>
  </conditionalFormatting>
  <conditionalFormatting sqref="G57:G61">
    <cfRule type="expression" dxfId="1653" priority="1615">
      <formula>$D57="OPN"</formula>
    </cfRule>
    <cfRule type="expression" dxfId="1652" priority="1616">
      <formula>$D57="RES"</formula>
    </cfRule>
    <cfRule type="expression" dxfId="1651" priority="1617">
      <formula>$D57="SMOD"</formula>
    </cfRule>
    <cfRule type="expression" dxfId="1650" priority="1618">
      <formula>$D57="CDMOD"</formula>
    </cfRule>
    <cfRule type="expression" dxfId="1649" priority="1619">
      <formula>$D57="ABMOD"</formula>
    </cfRule>
    <cfRule type="expression" dxfId="1648" priority="1620">
      <formula>$D57="NDC"</formula>
    </cfRule>
    <cfRule type="expression" dxfId="1647" priority="1621">
      <formula>$D57="NCC"</formula>
    </cfRule>
    <cfRule type="expression" dxfId="1646" priority="1622">
      <formula>$D57="NBC"</formula>
    </cfRule>
    <cfRule type="expression" dxfId="1645" priority="1623">
      <formula>$D57="NAC"</formula>
    </cfRule>
    <cfRule type="expression" dxfId="1644" priority="1624">
      <formula>$D57="SND"</formula>
    </cfRule>
    <cfRule type="expression" dxfId="1643" priority="1625">
      <formula>$D57="SNC"</formula>
    </cfRule>
    <cfRule type="expression" dxfId="1642" priority="1626">
      <formula>$D57="SNB"</formula>
    </cfRule>
    <cfRule type="expression" dxfId="1641" priority="1627">
      <formula>$D57="SNA"</formula>
    </cfRule>
  </conditionalFormatting>
  <conditionalFormatting sqref="G64:G68">
    <cfRule type="expression" dxfId="1640" priority="1602">
      <formula>$D64="OPN"</formula>
    </cfRule>
    <cfRule type="expression" dxfId="1639" priority="1603">
      <formula>$D64="RES"</formula>
    </cfRule>
    <cfRule type="expression" dxfId="1638" priority="1604">
      <formula>$D64="SMOD"</formula>
    </cfRule>
    <cfRule type="expression" dxfId="1637" priority="1605">
      <formula>$D64="CDMOD"</formula>
    </cfRule>
    <cfRule type="expression" dxfId="1636" priority="1606">
      <formula>$D64="ABMOD"</formula>
    </cfRule>
    <cfRule type="expression" dxfId="1635" priority="1607">
      <formula>$D64="NDC"</formula>
    </cfRule>
    <cfRule type="expression" dxfId="1634" priority="1608">
      <formula>$D64="NCC"</formula>
    </cfRule>
    <cfRule type="expression" dxfId="1633" priority="1609">
      <formula>$D64="NBC"</formula>
    </cfRule>
    <cfRule type="expression" dxfId="1632" priority="1610">
      <formula>$D64="NAC"</formula>
    </cfRule>
    <cfRule type="expression" dxfId="1631" priority="1611">
      <formula>$D64="SND"</formula>
    </cfRule>
    <cfRule type="expression" dxfId="1630" priority="1612">
      <formula>$D64="SNC"</formula>
    </cfRule>
    <cfRule type="expression" dxfId="1629" priority="1613">
      <formula>$D64="SNB"</formula>
    </cfRule>
    <cfRule type="expression" dxfId="1628" priority="1614">
      <formula>$D64="SNA"</formula>
    </cfRule>
  </conditionalFormatting>
  <conditionalFormatting sqref="G71:G75">
    <cfRule type="expression" dxfId="1627" priority="1589">
      <formula>$D71="OPN"</formula>
    </cfRule>
    <cfRule type="expression" dxfId="1626" priority="1590">
      <formula>$D71="RES"</formula>
    </cfRule>
    <cfRule type="expression" dxfId="1625" priority="1591">
      <formula>$D71="SMOD"</formula>
    </cfRule>
    <cfRule type="expression" dxfId="1624" priority="1592">
      <formula>$D71="CDMOD"</formula>
    </cfRule>
    <cfRule type="expression" dxfId="1623" priority="1593">
      <formula>$D71="ABMOD"</formula>
    </cfRule>
    <cfRule type="expression" dxfId="1622" priority="1594">
      <formula>$D71="NDC"</formula>
    </cfRule>
    <cfRule type="expression" dxfId="1621" priority="1595">
      <formula>$D71="NCC"</formula>
    </cfRule>
    <cfRule type="expression" dxfId="1620" priority="1596">
      <formula>$D71="NBC"</formula>
    </cfRule>
    <cfRule type="expression" dxfId="1619" priority="1597">
      <formula>$D71="NAC"</formula>
    </cfRule>
    <cfRule type="expression" dxfId="1618" priority="1598">
      <formula>$D71="SND"</formula>
    </cfRule>
    <cfRule type="expression" dxfId="1617" priority="1599">
      <formula>$D71="SNC"</formula>
    </cfRule>
    <cfRule type="expression" dxfId="1616" priority="1600">
      <formula>$D71="SNB"</formula>
    </cfRule>
    <cfRule type="expression" dxfId="1615" priority="1601">
      <formula>$D71="SNA"</formula>
    </cfRule>
  </conditionalFormatting>
  <conditionalFormatting sqref="G78:G82">
    <cfRule type="expression" dxfId="1614" priority="1576">
      <formula>$D78="OPN"</formula>
    </cfRule>
    <cfRule type="expression" dxfId="1613" priority="1577">
      <formula>$D78="RES"</formula>
    </cfRule>
    <cfRule type="expression" dxfId="1612" priority="1578">
      <formula>$D78="SMOD"</formula>
    </cfRule>
    <cfRule type="expression" dxfId="1611" priority="1579">
      <formula>$D78="CDMOD"</formula>
    </cfRule>
    <cfRule type="expression" dxfId="1610" priority="1580">
      <formula>$D78="ABMOD"</formula>
    </cfRule>
    <cfRule type="expression" dxfId="1609" priority="1581">
      <formula>$D78="NDC"</formula>
    </cfRule>
    <cfRule type="expression" dxfId="1608" priority="1582">
      <formula>$D78="NCC"</formula>
    </cfRule>
    <cfRule type="expression" dxfId="1607" priority="1583">
      <formula>$D78="NBC"</formula>
    </cfRule>
    <cfRule type="expression" dxfId="1606" priority="1584">
      <formula>$D78="NAC"</formula>
    </cfRule>
    <cfRule type="expression" dxfId="1605" priority="1585">
      <formula>$D78="SND"</formula>
    </cfRule>
    <cfRule type="expression" dxfId="1604" priority="1586">
      <formula>$D78="SNC"</formula>
    </cfRule>
    <cfRule type="expression" dxfId="1603" priority="1587">
      <formula>$D78="SNB"</formula>
    </cfRule>
    <cfRule type="expression" dxfId="1602" priority="1588">
      <formula>$D78="SNA"</formula>
    </cfRule>
  </conditionalFormatting>
  <conditionalFormatting sqref="G85:G89">
    <cfRule type="expression" dxfId="1601" priority="1563">
      <formula>$D85="OPN"</formula>
    </cfRule>
    <cfRule type="expression" dxfId="1600" priority="1564">
      <formula>$D85="RES"</formula>
    </cfRule>
    <cfRule type="expression" dxfId="1599" priority="1565">
      <formula>$D85="SMOD"</formula>
    </cfRule>
    <cfRule type="expression" dxfId="1598" priority="1566">
      <formula>$D85="CDMOD"</formula>
    </cfRule>
    <cfRule type="expression" dxfId="1597" priority="1567">
      <formula>$D85="ABMOD"</formula>
    </cfRule>
    <cfRule type="expression" dxfId="1596" priority="1568">
      <formula>$D85="NDC"</formula>
    </cfRule>
    <cfRule type="expression" dxfId="1595" priority="1569">
      <formula>$D85="NCC"</formula>
    </cfRule>
    <cfRule type="expression" dxfId="1594" priority="1570">
      <formula>$D85="NBC"</formula>
    </cfRule>
    <cfRule type="expression" dxfId="1593" priority="1571">
      <formula>$D85="NAC"</formula>
    </cfRule>
    <cfRule type="expression" dxfId="1592" priority="1572">
      <formula>$D85="SND"</formula>
    </cfRule>
    <cfRule type="expression" dxfId="1591" priority="1573">
      <formula>$D85="SNC"</formula>
    </cfRule>
    <cfRule type="expression" dxfId="1590" priority="1574">
      <formula>$D85="SNB"</formula>
    </cfRule>
    <cfRule type="expression" dxfId="1589" priority="1575">
      <formula>$D85="SNA"</formula>
    </cfRule>
  </conditionalFormatting>
  <conditionalFormatting sqref="G92:G95 G98">
    <cfRule type="expression" dxfId="1588" priority="1550">
      <formula>$D92="OPN"</formula>
    </cfRule>
    <cfRule type="expression" dxfId="1587" priority="1551">
      <formula>$D92="RES"</formula>
    </cfRule>
    <cfRule type="expression" dxfId="1586" priority="1552">
      <formula>$D92="SMOD"</formula>
    </cfRule>
    <cfRule type="expression" dxfId="1585" priority="1553">
      <formula>$D92="CDMOD"</formula>
    </cfRule>
    <cfRule type="expression" dxfId="1584" priority="1554">
      <formula>$D92="ABMOD"</formula>
    </cfRule>
    <cfRule type="expression" dxfId="1583" priority="1555">
      <formula>$D92="NDC"</formula>
    </cfRule>
    <cfRule type="expression" dxfId="1582" priority="1556">
      <formula>$D92="NCC"</formula>
    </cfRule>
    <cfRule type="expression" dxfId="1581" priority="1557">
      <formula>$D92="NBC"</formula>
    </cfRule>
    <cfRule type="expression" dxfId="1580" priority="1558">
      <formula>$D92="NAC"</formula>
    </cfRule>
    <cfRule type="expression" dxfId="1579" priority="1559">
      <formula>$D92="SND"</formula>
    </cfRule>
    <cfRule type="expression" dxfId="1578" priority="1560">
      <formula>$D92="SNC"</formula>
    </cfRule>
    <cfRule type="expression" dxfId="1577" priority="1561">
      <formula>$D92="SNB"</formula>
    </cfRule>
    <cfRule type="expression" dxfId="1576" priority="1562">
      <formula>$D92="SNA"</formula>
    </cfRule>
  </conditionalFormatting>
  <conditionalFormatting sqref="G101:G105">
    <cfRule type="expression" dxfId="1575" priority="1537">
      <formula>$D101="OPN"</formula>
    </cfRule>
    <cfRule type="expression" dxfId="1574" priority="1538">
      <formula>$D101="RES"</formula>
    </cfRule>
    <cfRule type="expression" dxfId="1573" priority="1539">
      <formula>$D101="SMOD"</formula>
    </cfRule>
    <cfRule type="expression" dxfId="1572" priority="1540">
      <formula>$D101="CDMOD"</formula>
    </cfRule>
    <cfRule type="expression" dxfId="1571" priority="1541">
      <formula>$D101="ABMOD"</formula>
    </cfRule>
    <cfRule type="expression" dxfId="1570" priority="1542">
      <formula>$D101="NDC"</formula>
    </cfRule>
    <cfRule type="expression" dxfId="1569" priority="1543">
      <formula>$D101="NCC"</formula>
    </cfRule>
    <cfRule type="expression" dxfId="1568" priority="1544">
      <formula>$D101="NBC"</formula>
    </cfRule>
    <cfRule type="expression" dxfId="1567" priority="1545">
      <formula>$D101="NAC"</formula>
    </cfRule>
    <cfRule type="expression" dxfId="1566" priority="1546">
      <formula>$D101="SND"</formula>
    </cfRule>
    <cfRule type="expression" dxfId="1565" priority="1547">
      <formula>$D101="SNC"</formula>
    </cfRule>
    <cfRule type="expression" dxfId="1564" priority="1548">
      <formula>$D101="SNB"</formula>
    </cfRule>
    <cfRule type="expression" dxfId="1563" priority="1549">
      <formula>$D101="SNA"</formula>
    </cfRule>
  </conditionalFormatting>
  <conditionalFormatting sqref="G108:G112">
    <cfRule type="expression" dxfId="1562" priority="1524">
      <formula>$D108="OPN"</formula>
    </cfRule>
    <cfRule type="expression" dxfId="1561" priority="1525">
      <formula>$D108="RES"</formula>
    </cfRule>
    <cfRule type="expression" dxfId="1560" priority="1526">
      <formula>$D108="SMOD"</formula>
    </cfRule>
    <cfRule type="expression" dxfId="1559" priority="1527">
      <formula>$D108="CDMOD"</formula>
    </cfRule>
    <cfRule type="expression" dxfId="1558" priority="1528">
      <formula>$D108="ABMOD"</formula>
    </cfRule>
    <cfRule type="expression" dxfId="1557" priority="1529">
      <formula>$D108="NDC"</formula>
    </cfRule>
    <cfRule type="expression" dxfId="1556" priority="1530">
      <formula>$D108="NCC"</formula>
    </cfRule>
    <cfRule type="expression" dxfId="1555" priority="1531">
      <formula>$D108="NBC"</formula>
    </cfRule>
    <cfRule type="expression" dxfId="1554" priority="1532">
      <formula>$D108="NAC"</formula>
    </cfRule>
    <cfRule type="expression" dxfId="1553" priority="1533">
      <formula>$D108="SND"</formula>
    </cfRule>
    <cfRule type="expression" dxfId="1552" priority="1534">
      <formula>$D108="SNC"</formula>
    </cfRule>
    <cfRule type="expression" dxfId="1551" priority="1535">
      <formula>$D108="SNB"</formula>
    </cfRule>
    <cfRule type="expression" dxfId="1550" priority="1536">
      <formula>$D108="SNA"</formula>
    </cfRule>
  </conditionalFormatting>
  <conditionalFormatting sqref="G115:G119">
    <cfRule type="expression" dxfId="1549" priority="1511">
      <formula>$D115="OPN"</formula>
    </cfRule>
    <cfRule type="expression" dxfId="1548" priority="1512">
      <formula>$D115="RES"</formula>
    </cfRule>
    <cfRule type="expression" dxfId="1547" priority="1513">
      <formula>$D115="SMOD"</formula>
    </cfRule>
    <cfRule type="expression" dxfId="1546" priority="1514">
      <formula>$D115="CDMOD"</formula>
    </cfRule>
    <cfRule type="expression" dxfId="1545" priority="1515">
      <formula>$D115="ABMOD"</formula>
    </cfRule>
    <cfRule type="expression" dxfId="1544" priority="1516">
      <formula>$D115="NDC"</formula>
    </cfRule>
    <cfRule type="expression" dxfId="1543" priority="1517">
      <formula>$D115="NCC"</formula>
    </cfRule>
    <cfRule type="expression" dxfId="1542" priority="1518">
      <formula>$D115="NBC"</formula>
    </cfRule>
    <cfRule type="expression" dxfId="1541" priority="1519">
      <formula>$D115="NAC"</formula>
    </cfRule>
    <cfRule type="expression" dxfId="1540" priority="1520">
      <formula>$D115="SND"</formula>
    </cfRule>
    <cfRule type="expression" dxfId="1539" priority="1521">
      <formula>$D115="SNC"</formula>
    </cfRule>
    <cfRule type="expression" dxfId="1538" priority="1522">
      <formula>$D115="SNB"</formula>
    </cfRule>
    <cfRule type="expression" dxfId="1537" priority="1523">
      <formula>$D115="SNA"</formula>
    </cfRule>
  </conditionalFormatting>
  <conditionalFormatting sqref="G122:G126">
    <cfRule type="expression" dxfId="1536" priority="1498">
      <formula>$D122="OPN"</formula>
    </cfRule>
    <cfRule type="expression" dxfId="1535" priority="1499">
      <formula>$D122="RES"</formula>
    </cfRule>
    <cfRule type="expression" dxfId="1534" priority="1500">
      <formula>$D122="SMOD"</formula>
    </cfRule>
    <cfRule type="expression" dxfId="1533" priority="1501">
      <formula>$D122="CDMOD"</formula>
    </cfRule>
    <cfRule type="expression" dxfId="1532" priority="1502">
      <formula>$D122="ABMOD"</formula>
    </cfRule>
    <cfRule type="expression" dxfId="1531" priority="1503">
      <formula>$D122="NDC"</formula>
    </cfRule>
    <cfRule type="expression" dxfId="1530" priority="1504">
      <formula>$D122="NCC"</formula>
    </cfRule>
    <cfRule type="expression" dxfId="1529" priority="1505">
      <formula>$D122="NBC"</formula>
    </cfRule>
    <cfRule type="expression" dxfId="1528" priority="1506">
      <formula>$D122="NAC"</formula>
    </cfRule>
    <cfRule type="expression" dxfId="1527" priority="1507">
      <formula>$D122="SND"</formula>
    </cfRule>
    <cfRule type="expression" dxfId="1526" priority="1508">
      <formula>$D122="SNC"</formula>
    </cfRule>
    <cfRule type="expression" dxfId="1525" priority="1509">
      <formula>$D122="SNB"</formula>
    </cfRule>
    <cfRule type="expression" dxfId="1524" priority="1510">
      <formula>$D122="SNA"</formula>
    </cfRule>
  </conditionalFormatting>
  <conditionalFormatting sqref="G27:G28">
    <cfRule type="expression" dxfId="1523" priority="1485">
      <formula>$D27="OPN"</formula>
    </cfRule>
    <cfRule type="expression" dxfId="1522" priority="1486">
      <formula>$D27="RES"</formula>
    </cfRule>
    <cfRule type="expression" dxfId="1521" priority="1487">
      <formula>$D27="SMOD"</formula>
    </cfRule>
    <cfRule type="expression" dxfId="1520" priority="1488">
      <formula>$D27="CDMOD"</formula>
    </cfRule>
    <cfRule type="expression" dxfId="1519" priority="1489">
      <formula>$D27="ABMOD"</formula>
    </cfRule>
    <cfRule type="expression" dxfId="1518" priority="1490">
      <formula>$D27="NDC"</formula>
    </cfRule>
    <cfRule type="expression" dxfId="1517" priority="1491">
      <formula>$D27="NCC"</formula>
    </cfRule>
    <cfRule type="expression" dxfId="1516" priority="1492">
      <formula>$D27="NBC"</formula>
    </cfRule>
    <cfRule type="expression" dxfId="1515" priority="1493">
      <formula>$D27="NAC"</formula>
    </cfRule>
    <cfRule type="expression" dxfId="1514" priority="1494">
      <formula>$D27="SND"</formula>
    </cfRule>
    <cfRule type="expression" dxfId="1513" priority="1495">
      <formula>$D27="SNC"</formula>
    </cfRule>
    <cfRule type="expression" dxfId="1512" priority="1496">
      <formula>$D27="SNB"</formula>
    </cfRule>
    <cfRule type="expression" dxfId="1511" priority="1497">
      <formula>$D27="SNA"</formula>
    </cfRule>
  </conditionalFormatting>
  <conditionalFormatting sqref="B27:D28 F27:F28 M27:P28">
    <cfRule type="expression" dxfId="1510" priority="1472">
      <formula>$D27="OPN"</formula>
    </cfRule>
    <cfRule type="expression" dxfId="1509" priority="1473">
      <formula>$D27="RES"</formula>
    </cfRule>
    <cfRule type="expression" dxfId="1508" priority="1474">
      <formula>$D27="SMOD"</formula>
    </cfRule>
    <cfRule type="expression" dxfId="1507" priority="1475">
      <formula>$D27="CDMOD"</formula>
    </cfRule>
    <cfRule type="expression" dxfId="1506" priority="1476">
      <formula>$D27="ABMOD"</formula>
    </cfRule>
    <cfRule type="expression" dxfId="1505" priority="1477">
      <formula>$D27="NDC"</formula>
    </cfRule>
    <cfRule type="expression" dxfId="1504" priority="1478">
      <formula>$D27="NCC"</formula>
    </cfRule>
    <cfRule type="expression" dxfId="1503" priority="1479">
      <formula>$D27="NBC"</formula>
    </cfRule>
    <cfRule type="expression" dxfId="1502" priority="1480">
      <formula>$D27="NAC"</formula>
    </cfRule>
    <cfRule type="expression" dxfId="1501" priority="1481">
      <formula>$D27="SND"</formula>
    </cfRule>
    <cfRule type="expression" dxfId="1500" priority="1482">
      <formula>$D27="SNC"</formula>
    </cfRule>
    <cfRule type="expression" dxfId="1499" priority="1483">
      <formula>$D27="SNB"</formula>
    </cfRule>
    <cfRule type="expression" dxfId="1498" priority="1484">
      <formula>$D27="SNA"</formula>
    </cfRule>
  </conditionalFormatting>
  <conditionalFormatting sqref="H36:I40">
    <cfRule type="expression" dxfId="1497" priority="1459">
      <formula>$D36="OPN"</formula>
    </cfRule>
    <cfRule type="expression" dxfId="1496" priority="1460">
      <formula>$D36="RES"</formula>
    </cfRule>
    <cfRule type="expression" dxfId="1495" priority="1461">
      <formula>$D36="SMOD"</formula>
    </cfRule>
    <cfRule type="expression" dxfId="1494" priority="1462">
      <formula>$D36="CDMOD"</formula>
    </cfRule>
    <cfRule type="expression" dxfId="1493" priority="1463">
      <formula>$D36="ABMOD"</formula>
    </cfRule>
    <cfRule type="expression" dxfId="1492" priority="1464">
      <formula>$D36="NDC"</formula>
    </cfRule>
    <cfRule type="expression" dxfId="1491" priority="1465">
      <formula>$D36="NCC"</formula>
    </cfRule>
    <cfRule type="expression" dxfId="1490" priority="1466">
      <formula>$D36="NBC"</formula>
    </cfRule>
    <cfRule type="expression" dxfId="1489" priority="1467">
      <formula>$D36="NAC"</formula>
    </cfRule>
    <cfRule type="expression" dxfId="1488" priority="1468">
      <formula>$D36="SND"</formula>
    </cfRule>
    <cfRule type="expression" dxfId="1487" priority="1469">
      <formula>$D36="SNC"</formula>
    </cfRule>
    <cfRule type="expression" dxfId="1486" priority="1470">
      <formula>$D36="SNB"</formula>
    </cfRule>
    <cfRule type="expression" dxfId="1485" priority="1471">
      <formula>$D36="SNA"</formula>
    </cfRule>
  </conditionalFormatting>
  <conditionalFormatting sqref="H115:H119">
    <cfRule type="expression" dxfId="1484" priority="1316">
      <formula>$D115="OPN"</formula>
    </cfRule>
    <cfRule type="expression" dxfId="1483" priority="1317">
      <formula>$D115="RES"</formula>
    </cfRule>
    <cfRule type="expression" dxfId="1482" priority="1318">
      <formula>$D115="SMOD"</formula>
    </cfRule>
    <cfRule type="expression" dxfId="1481" priority="1319">
      <formula>$D115="CDMOD"</formula>
    </cfRule>
    <cfRule type="expression" dxfId="1480" priority="1320">
      <formula>$D115="ABMOD"</formula>
    </cfRule>
    <cfRule type="expression" dxfId="1479" priority="1321">
      <formula>$D115="NDC"</formula>
    </cfRule>
    <cfRule type="expression" dxfId="1478" priority="1322">
      <formula>$D115="NCC"</formula>
    </cfRule>
    <cfRule type="expression" dxfId="1477" priority="1323">
      <formula>$D115="NBC"</formula>
    </cfRule>
    <cfRule type="expression" dxfId="1476" priority="1324">
      <formula>$D115="NAC"</formula>
    </cfRule>
    <cfRule type="expression" dxfId="1475" priority="1325">
      <formula>$D115="SND"</formula>
    </cfRule>
    <cfRule type="expression" dxfId="1474" priority="1326">
      <formula>$D115="SNC"</formula>
    </cfRule>
    <cfRule type="expression" dxfId="1473" priority="1327">
      <formula>$D115="SNB"</formula>
    </cfRule>
    <cfRule type="expression" dxfId="1472" priority="1328">
      <formula>$D115="SNA"</formula>
    </cfRule>
  </conditionalFormatting>
  <conditionalFormatting sqref="H122:H126">
    <cfRule type="expression" dxfId="1471" priority="1303">
      <formula>$D122="OPN"</formula>
    </cfRule>
    <cfRule type="expression" dxfId="1470" priority="1304">
      <formula>$D122="RES"</formula>
    </cfRule>
    <cfRule type="expression" dxfId="1469" priority="1305">
      <formula>$D122="SMOD"</formula>
    </cfRule>
    <cfRule type="expression" dxfId="1468" priority="1306">
      <formula>$D122="CDMOD"</formula>
    </cfRule>
    <cfRule type="expression" dxfId="1467" priority="1307">
      <formula>$D122="ABMOD"</formula>
    </cfRule>
    <cfRule type="expression" dxfId="1466" priority="1308">
      <formula>$D122="NDC"</formula>
    </cfRule>
    <cfRule type="expression" dxfId="1465" priority="1309">
      <formula>$D122="NCC"</formula>
    </cfRule>
    <cfRule type="expression" dxfId="1464" priority="1310">
      <formula>$D122="NBC"</formula>
    </cfRule>
    <cfRule type="expression" dxfId="1463" priority="1311">
      <formula>$D122="NAC"</formula>
    </cfRule>
    <cfRule type="expression" dxfId="1462" priority="1312">
      <formula>$D122="SND"</formula>
    </cfRule>
    <cfRule type="expression" dxfId="1461" priority="1313">
      <formula>$D122="SNC"</formula>
    </cfRule>
    <cfRule type="expression" dxfId="1460" priority="1314">
      <formula>$D122="SNB"</formula>
    </cfRule>
    <cfRule type="expression" dxfId="1459" priority="1315">
      <formula>$D122="SNA"</formula>
    </cfRule>
  </conditionalFormatting>
  <conditionalFormatting sqref="B22:D22 F22:G22 M22:P22">
    <cfRule type="expression" dxfId="1458" priority="1290">
      <formula>$D22="OPN"</formula>
    </cfRule>
    <cfRule type="expression" dxfId="1457" priority="1291">
      <formula>$D22="RES"</formula>
    </cfRule>
    <cfRule type="expression" dxfId="1456" priority="1292">
      <formula>$D22="SMOD"</formula>
    </cfRule>
    <cfRule type="expression" dxfId="1455" priority="1293">
      <formula>$D22="CDMOD"</formula>
    </cfRule>
    <cfRule type="expression" dxfId="1454" priority="1294">
      <formula>$D22="ABMOD"</formula>
    </cfRule>
    <cfRule type="expression" dxfId="1453" priority="1295">
      <formula>$D22="NDC"</formula>
    </cfRule>
    <cfRule type="expression" dxfId="1452" priority="1296">
      <formula>$D22="NCC"</formula>
    </cfRule>
    <cfRule type="expression" dxfId="1451" priority="1297">
      <formula>$D22="NBC"</formula>
    </cfRule>
    <cfRule type="expression" dxfId="1450" priority="1298">
      <formula>$D22="NAC"</formula>
    </cfRule>
    <cfRule type="expression" dxfId="1449" priority="1299">
      <formula>$D22="SND"</formula>
    </cfRule>
    <cfRule type="expression" dxfId="1448" priority="1300">
      <formula>$D22="SNC"</formula>
    </cfRule>
    <cfRule type="expression" dxfId="1447" priority="1301">
      <formula>$D22="SNB"</formula>
    </cfRule>
    <cfRule type="expression" dxfId="1446" priority="1302">
      <formula>$D22="SNA"</formula>
    </cfRule>
  </conditionalFormatting>
  <conditionalFormatting sqref="G9">
    <cfRule type="expression" dxfId="1445" priority="1277">
      <formula>$D9="OPN"</formula>
    </cfRule>
    <cfRule type="expression" dxfId="1444" priority="1278">
      <formula>$D9="RES"</formula>
    </cfRule>
    <cfRule type="expression" dxfId="1443" priority="1279">
      <formula>$D9="SMOD"</formula>
    </cfRule>
    <cfRule type="expression" dxfId="1442" priority="1280">
      <formula>$D9="CDMOD"</formula>
    </cfRule>
    <cfRule type="expression" dxfId="1441" priority="1281">
      <formula>$D9="ABMOD"</formula>
    </cfRule>
    <cfRule type="expression" dxfId="1440" priority="1282">
      <formula>$D9="NDC"</formula>
    </cfRule>
    <cfRule type="expression" dxfId="1439" priority="1283">
      <formula>$D9="NCC"</formula>
    </cfRule>
    <cfRule type="expression" dxfId="1438" priority="1284">
      <formula>$D9="NBC"</formula>
    </cfRule>
    <cfRule type="expression" dxfId="1437" priority="1285">
      <formula>$D9="NAC"</formula>
    </cfRule>
    <cfRule type="expression" dxfId="1436" priority="1286">
      <formula>$D9="SND"</formula>
    </cfRule>
    <cfRule type="expression" dxfId="1435" priority="1287">
      <formula>$D9="SNC"</formula>
    </cfRule>
    <cfRule type="expression" dxfId="1434" priority="1288">
      <formula>$D9="SNB"</formula>
    </cfRule>
    <cfRule type="expression" dxfId="1433" priority="1289">
      <formula>$D9="SNA"</formula>
    </cfRule>
  </conditionalFormatting>
  <conditionalFormatting sqref="B9:D9 F9 M9:P9">
    <cfRule type="expression" dxfId="1432" priority="1264">
      <formula>$D9="OPN"</formula>
    </cfRule>
    <cfRule type="expression" dxfId="1431" priority="1265">
      <formula>$D9="RES"</formula>
    </cfRule>
    <cfRule type="expression" dxfId="1430" priority="1266">
      <formula>$D9="SMOD"</formula>
    </cfRule>
    <cfRule type="expression" dxfId="1429" priority="1267">
      <formula>$D9="CDMOD"</formula>
    </cfRule>
    <cfRule type="expression" dxfId="1428" priority="1268">
      <formula>$D9="ABMOD"</formula>
    </cfRule>
    <cfRule type="expression" dxfId="1427" priority="1269">
      <formula>$D9="NDC"</formula>
    </cfRule>
    <cfRule type="expression" dxfId="1426" priority="1270">
      <formula>$D9="NCC"</formula>
    </cfRule>
    <cfRule type="expression" dxfId="1425" priority="1271">
      <formula>$D9="NBC"</formula>
    </cfRule>
    <cfRule type="expression" dxfId="1424" priority="1272">
      <formula>$D9="NAC"</formula>
    </cfRule>
    <cfRule type="expression" dxfId="1423" priority="1273">
      <formula>$D9="SND"</formula>
    </cfRule>
    <cfRule type="expression" dxfId="1422" priority="1274">
      <formula>$D9="SNC"</formula>
    </cfRule>
    <cfRule type="expression" dxfId="1421" priority="1275">
      <formula>$D9="SNB"</formula>
    </cfRule>
    <cfRule type="expression" dxfId="1420" priority="1276">
      <formula>$D9="SNA"</formula>
    </cfRule>
  </conditionalFormatting>
  <conditionalFormatting sqref="H43:H47">
    <cfRule type="expression" dxfId="1419" priority="1251">
      <formula>$D43="OPN"</formula>
    </cfRule>
    <cfRule type="expression" dxfId="1418" priority="1252">
      <formula>$D43="RES"</formula>
    </cfRule>
    <cfRule type="expression" dxfId="1417" priority="1253">
      <formula>$D43="SMOD"</formula>
    </cfRule>
    <cfRule type="expression" dxfId="1416" priority="1254">
      <formula>$D43="CDMOD"</formula>
    </cfRule>
    <cfRule type="expression" dxfId="1415" priority="1255">
      <formula>$D43="ABMOD"</formula>
    </cfRule>
    <cfRule type="expression" dxfId="1414" priority="1256">
      <formula>$D43="NDC"</formula>
    </cfRule>
    <cfRule type="expression" dxfId="1413" priority="1257">
      <formula>$D43="NCC"</formula>
    </cfRule>
    <cfRule type="expression" dxfId="1412" priority="1258">
      <formula>$D43="NBC"</formula>
    </cfRule>
    <cfRule type="expression" dxfId="1411" priority="1259">
      <formula>$D43="NAC"</formula>
    </cfRule>
    <cfRule type="expression" dxfId="1410" priority="1260">
      <formula>$D43="SND"</formula>
    </cfRule>
    <cfRule type="expression" dxfId="1409" priority="1261">
      <formula>$D43="SNC"</formula>
    </cfRule>
    <cfRule type="expression" dxfId="1408" priority="1262">
      <formula>$D43="SNB"</formula>
    </cfRule>
    <cfRule type="expression" dxfId="1407" priority="1263">
      <formula>$D43="SNA"</formula>
    </cfRule>
  </conditionalFormatting>
  <conditionalFormatting sqref="H50:H54">
    <cfRule type="expression" dxfId="1406" priority="1238">
      <formula>$D50="OPN"</formula>
    </cfRule>
    <cfRule type="expression" dxfId="1405" priority="1239">
      <formula>$D50="RES"</formula>
    </cfRule>
    <cfRule type="expression" dxfId="1404" priority="1240">
      <formula>$D50="SMOD"</formula>
    </cfRule>
    <cfRule type="expression" dxfId="1403" priority="1241">
      <formula>$D50="CDMOD"</formula>
    </cfRule>
    <cfRule type="expression" dxfId="1402" priority="1242">
      <formula>$D50="ABMOD"</formula>
    </cfRule>
    <cfRule type="expression" dxfId="1401" priority="1243">
      <formula>$D50="NDC"</formula>
    </cfRule>
    <cfRule type="expression" dxfId="1400" priority="1244">
      <formula>$D50="NCC"</formula>
    </cfRule>
    <cfRule type="expression" dxfId="1399" priority="1245">
      <formula>$D50="NBC"</formula>
    </cfRule>
    <cfRule type="expression" dxfId="1398" priority="1246">
      <formula>$D50="NAC"</formula>
    </cfRule>
    <cfRule type="expression" dxfId="1397" priority="1247">
      <formula>$D50="SND"</formula>
    </cfRule>
    <cfRule type="expression" dxfId="1396" priority="1248">
      <formula>$D50="SNC"</formula>
    </cfRule>
    <cfRule type="expression" dxfId="1395" priority="1249">
      <formula>$D50="SNB"</formula>
    </cfRule>
    <cfRule type="expression" dxfId="1394" priority="1250">
      <formula>$D50="SNA"</formula>
    </cfRule>
  </conditionalFormatting>
  <conditionalFormatting sqref="H57:H61">
    <cfRule type="expression" dxfId="1393" priority="1225">
      <formula>$D57="OPN"</formula>
    </cfRule>
    <cfRule type="expression" dxfId="1392" priority="1226">
      <formula>$D57="RES"</formula>
    </cfRule>
    <cfRule type="expression" dxfId="1391" priority="1227">
      <formula>$D57="SMOD"</formula>
    </cfRule>
    <cfRule type="expression" dxfId="1390" priority="1228">
      <formula>$D57="CDMOD"</formula>
    </cfRule>
    <cfRule type="expression" dxfId="1389" priority="1229">
      <formula>$D57="ABMOD"</formula>
    </cfRule>
    <cfRule type="expression" dxfId="1388" priority="1230">
      <formula>$D57="NDC"</formula>
    </cfRule>
    <cfRule type="expression" dxfId="1387" priority="1231">
      <formula>$D57="NCC"</formula>
    </cfRule>
    <cfRule type="expression" dxfId="1386" priority="1232">
      <formula>$D57="NBC"</formula>
    </cfRule>
    <cfRule type="expression" dxfId="1385" priority="1233">
      <formula>$D57="NAC"</formula>
    </cfRule>
    <cfRule type="expression" dxfId="1384" priority="1234">
      <formula>$D57="SND"</formula>
    </cfRule>
    <cfRule type="expression" dxfId="1383" priority="1235">
      <formula>$D57="SNC"</formula>
    </cfRule>
    <cfRule type="expression" dxfId="1382" priority="1236">
      <formula>$D57="SNB"</formula>
    </cfRule>
    <cfRule type="expression" dxfId="1381" priority="1237">
      <formula>$D57="SNA"</formula>
    </cfRule>
  </conditionalFormatting>
  <conditionalFormatting sqref="H64:H68">
    <cfRule type="expression" dxfId="1380" priority="1212">
      <formula>$D64="OPN"</formula>
    </cfRule>
    <cfRule type="expression" dxfId="1379" priority="1213">
      <formula>$D64="RES"</formula>
    </cfRule>
    <cfRule type="expression" dxfId="1378" priority="1214">
      <formula>$D64="SMOD"</formula>
    </cfRule>
    <cfRule type="expression" dxfId="1377" priority="1215">
      <formula>$D64="CDMOD"</formula>
    </cfRule>
    <cfRule type="expression" dxfId="1376" priority="1216">
      <formula>$D64="ABMOD"</formula>
    </cfRule>
    <cfRule type="expression" dxfId="1375" priority="1217">
      <formula>$D64="NDC"</formula>
    </cfRule>
    <cfRule type="expression" dxfId="1374" priority="1218">
      <formula>$D64="NCC"</formula>
    </cfRule>
    <cfRule type="expression" dxfId="1373" priority="1219">
      <formula>$D64="NBC"</formula>
    </cfRule>
    <cfRule type="expression" dxfId="1372" priority="1220">
      <formula>$D64="NAC"</formula>
    </cfRule>
    <cfRule type="expression" dxfId="1371" priority="1221">
      <formula>$D64="SND"</formula>
    </cfRule>
    <cfRule type="expression" dxfId="1370" priority="1222">
      <formula>$D64="SNC"</formula>
    </cfRule>
    <cfRule type="expression" dxfId="1369" priority="1223">
      <formula>$D64="SNB"</formula>
    </cfRule>
    <cfRule type="expression" dxfId="1368" priority="1224">
      <formula>$D64="SNA"</formula>
    </cfRule>
  </conditionalFormatting>
  <conditionalFormatting sqref="H71:H75">
    <cfRule type="expression" dxfId="1367" priority="1199">
      <formula>$D71="OPN"</formula>
    </cfRule>
    <cfRule type="expression" dxfId="1366" priority="1200">
      <formula>$D71="RES"</formula>
    </cfRule>
    <cfRule type="expression" dxfId="1365" priority="1201">
      <formula>$D71="SMOD"</formula>
    </cfRule>
    <cfRule type="expression" dxfId="1364" priority="1202">
      <formula>$D71="CDMOD"</formula>
    </cfRule>
    <cfRule type="expression" dxfId="1363" priority="1203">
      <formula>$D71="ABMOD"</formula>
    </cfRule>
    <cfRule type="expression" dxfId="1362" priority="1204">
      <formula>$D71="NDC"</formula>
    </cfRule>
    <cfRule type="expression" dxfId="1361" priority="1205">
      <formula>$D71="NCC"</formula>
    </cfRule>
    <cfRule type="expression" dxfId="1360" priority="1206">
      <formula>$D71="NBC"</formula>
    </cfRule>
    <cfRule type="expression" dxfId="1359" priority="1207">
      <formula>$D71="NAC"</formula>
    </cfRule>
    <cfRule type="expression" dxfId="1358" priority="1208">
      <formula>$D71="SND"</formula>
    </cfRule>
    <cfRule type="expression" dxfId="1357" priority="1209">
      <formula>$D71="SNC"</formula>
    </cfRule>
    <cfRule type="expression" dxfId="1356" priority="1210">
      <formula>$D71="SNB"</formula>
    </cfRule>
    <cfRule type="expression" dxfId="1355" priority="1211">
      <formula>$D71="SNA"</formula>
    </cfRule>
  </conditionalFormatting>
  <conditionalFormatting sqref="H78:H82">
    <cfRule type="expression" dxfId="1354" priority="1186">
      <formula>$D78="OPN"</formula>
    </cfRule>
    <cfRule type="expression" dxfId="1353" priority="1187">
      <formula>$D78="RES"</formula>
    </cfRule>
    <cfRule type="expression" dxfId="1352" priority="1188">
      <formula>$D78="SMOD"</formula>
    </cfRule>
    <cfRule type="expression" dxfId="1351" priority="1189">
      <formula>$D78="CDMOD"</formula>
    </cfRule>
    <cfRule type="expression" dxfId="1350" priority="1190">
      <formula>$D78="ABMOD"</formula>
    </cfRule>
    <cfRule type="expression" dxfId="1349" priority="1191">
      <formula>$D78="NDC"</formula>
    </cfRule>
    <cfRule type="expression" dxfId="1348" priority="1192">
      <formula>$D78="NCC"</formula>
    </cfRule>
    <cfRule type="expression" dxfId="1347" priority="1193">
      <formula>$D78="NBC"</formula>
    </cfRule>
    <cfRule type="expression" dxfId="1346" priority="1194">
      <formula>$D78="NAC"</formula>
    </cfRule>
    <cfRule type="expression" dxfId="1345" priority="1195">
      <formula>$D78="SND"</formula>
    </cfRule>
    <cfRule type="expression" dxfId="1344" priority="1196">
      <formula>$D78="SNC"</formula>
    </cfRule>
    <cfRule type="expression" dxfId="1343" priority="1197">
      <formula>$D78="SNB"</formula>
    </cfRule>
    <cfRule type="expression" dxfId="1342" priority="1198">
      <formula>$D78="SNA"</formula>
    </cfRule>
  </conditionalFormatting>
  <conditionalFormatting sqref="H85:H89">
    <cfRule type="expression" dxfId="1341" priority="1173">
      <formula>$D85="OPN"</formula>
    </cfRule>
    <cfRule type="expression" dxfId="1340" priority="1174">
      <formula>$D85="RES"</formula>
    </cfRule>
    <cfRule type="expression" dxfId="1339" priority="1175">
      <formula>$D85="SMOD"</formula>
    </cfRule>
    <cfRule type="expression" dxfId="1338" priority="1176">
      <formula>$D85="CDMOD"</formula>
    </cfRule>
    <cfRule type="expression" dxfId="1337" priority="1177">
      <formula>$D85="ABMOD"</formula>
    </cfRule>
    <cfRule type="expression" dxfId="1336" priority="1178">
      <formula>$D85="NDC"</formula>
    </cfRule>
    <cfRule type="expression" dxfId="1335" priority="1179">
      <formula>$D85="NCC"</formula>
    </cfRule>
    <cfRule type="expression" dxfId="1334" priority="1180">
      <formula>$D85="NBC"</formula>
    </cfRule>
    <cfRule type="expression" dxfId="1333" priority="1181">
      <formula>$D85="NAC"</formula>
    </cfRule>
    <cfRule type="expression" dxfId="1332" priority="1182">
      <formula>$D85="SND"</formula>
    </cfRule>
    <cfRule type="expression" dxfId="1331" priority="1183">
      <formula>$D85="SNC"</formula>
    </cfRule>
    <cfRule type="expression" dxfId="1330" priority="1184">
      <formula>$D85="SNB"</formula>
    </cfRule>
    <cfRule type="expression" dxfId="1329" priority="1185">
      <formula>$D85="SNA"</formula>
    </cfRule>
  </conditionalFormatting>
  <conditionalFormatting sqref="H92:H95 H98">
    <cfRule type="expression" dxfId="1328" priority="1160">
      <formula>$D92="OPN"</formula>
    </cfRule>
    <cfRule type="expression" dxfId="1327" priority="1161">
      <formula>$D92="RES"</formula>
    </cfRule>
    <cfRule type="expression" dxfId="1326" priority="1162">
      <formula>$D92="SMOD"</formula>
    </cfRule>
    <cfRule type="expression" dxfId="1325" priority="1163">
      <formula>$D92="CDMOD"</formula>
    </cfRule>
    <cfRule type="expression" dxfId="1324" priority="1164">
      <formula>$D92="ABMOD"</formula>
    </cfRule>
    <cfRule type="expression" dxfId="1323" priority="1165">
      <formula>$D92="NDC"</formula>
    </cfRule>
    <cfRule type="expression" dxfId="1322" priority="1166">
      <formula>$D92="NCC"</formula>
    </cfRule>
    <cfRule type="expression" dxfId="1321" priority="1167">
      <formula>$D92="NBC"</formula>
    </cfRule>
    <cfRule type="expression" dxfId="1320" priority="1168">
      <formula>$D92="NAC"</formula>
    </cfRule>
    <cfRule type="expression" dxfId="1319" priority="1169">
      <formula>$D92="SND"</formula>
    </cfRule>
    <cfRule type="expression" dxfId="1318" priority="1170">
      <formula>$D92="SNC"</formula>
    </cfRule>
    <cfRule type="expression" dxfId="1317" priority="1171">
      <formula>$D92="SNB"</formula>
    </cfRule>
    <cfRule type="expression" dxfId="1316" priority="1172">
      <formula>$D92="SNA"</formula>
    </cfRule>
  </conditionalFormatting>
  <conditionalFormatting sqref="H101:H105">
    <cfRule type="expression" dxfId="1315" priority="1147">
      <formula>$D101="OPN"</formula>
    </cfRule>
    <cfRule type="expression" dxfId="1314" priority="1148">
      <formula>$D101="RES"</formula>
    </cfRule>
    <cfRule type="expression" dxfId="1313" priority="1149">
      <formula>$D101="SMOD"</formula>
    </cfRule>
    <cfRule type="expression" dxfId="1312" priority="1150">
      <formula>$D101="CDMOD"</formula>
    </cfRule>
    <cfRule type="expression" dxfId="1311" priority="1151">
      <formula>$D101="ABMOD"</formula>
    </cfRule>
    <cfRule type="expression" dxfId="1310" priority="1152">
      <formula>$D101="NDC"</formula>
    </cfRule>
    <cfRule type="expression" dxfId="1309" priority="1153">
      <formula>$D101="NCC"</formula>
    </cfRule>
    <cfRule type="expression" dxfId="1308" priority="1154">
      <formula>$D101="NBC"</formula>
    </cfRule>
    <cfRule type="expression" dxfId="1307" priority="1155">
      <formula>$D101="NAC"</formula>
    </cfRule>
    <cfRule type="expression" dxfId="1306" priority="1156">
      <formula>$D101="SND"</formula>
    </cfRule>
    <cfRule type="expression" dxfId="1305" priority="1157">
      <formula>$D101="SNC"</formula>
    </cfRule>
    <cfRule type="expression" dxfId="1304" priority="1158">
      <formula>$D101="SNB"</formula>
    </cfRule>
    <cfRule type="expression" dxfId="1303" priority="1159">
      <formula>$D101="SNA"</formula>
    </cfRule>
  </conditionalFormatting>
  <conditionalFormatting sqref="H108:H112">
    <cfRule type="expression" dxfId="1302" priority="1134">
      <formula>$D108="OPN"</formula>
    </cfRule>
    <cfRule type="expression" dxfId="1301" priority="1135">
      <formula>$D108="RES"</formula>
    </cfRule>
    <cfRule type="expression" dxfId="1300" priority="1136">
      <formula>$D108="SMOD"</formula>
    </cfRule>
    <cfRule type="expression" dxfId="1299" priority="1137">
      <formula>$D108="CDMOD"</formula>
    </cfRule>
    <cfRule type="expression" dxfId="1298" priority="1138">
      <formula>$D108="ABMOD"</formula>
    </cfRule>
    <cfRule type="expression" dxfId="1297" priority="1139">
      <formula>$D108="NDC"</formula>
    </cfRule>
    <cfRule type="expression" dxfId="1296" priority="1140">
      <formula>$D108="NCC"</formula>
    </cfRule>
    <cfRule type="expression" dxfId="1295" priority="1141">
      <formula>$D108="NBC"</formula>
    </cfRule>
    <cfRule type="expression" dxfId="1294" priority="1142">
      <formula>$D108="NAC"</formula>
    </cfRule>
    <cfRule type="expression" dxfId="1293" priority="1143">
      <formula>$D108="SND"</formula>
    </cfRule>
    <cfRule type="expression" dxfId="1292" priority="1144">
      <formula>$D108="SNC"</formula>
    </cfRule>
    <cfRule type="expression" dxfId="1291" priority="1145">
      <formula>$D108="SNB"</formula>
    </cfRule>
    <cfRule type="expression" dxfId="1290" priority="1146">
      <formula>$D108="SNA"</formula>
    </cfRule>
  </conditionalFormatting>
  <conditionalFormatting sqref="G12:I12">
    <cfRule type="expression" dxfId="1289" priority="1121">
      <formula>$D12="OPN"</formula>
    </cfRule>
    <cfRule type="expression" dxfId="1288" priority="1122">
      <formula>$D12="RES"</formula>
    </cfRule>
    <cfRule type="expression" dxfId="1287" priority="1123">
      <formula>$D12="SMOD"</formula>
    </cfRule>
    <cfRule type="expression" dxfId="1286" priority="1124">
      <formula>$D12="CDMOD"</formula>
    </cfRule>
    <cfRule type="expression" dxfId="1285" priority="1125">
      <formula>$D12="ABMOD"</formula>
    </cfRule>
    <cfRule type="expression" dxfId="1284" priority="1126">
      <formula>$D12="NDC"</formula>
    </cfRule>
    <cfRule type="expression" dxfId="1283" priority="1127">
      <formula>$D12="NCC"</formula>
    </cfRule>
    <cfRule type="expression" dxfId="1282" priority="1128">
      <formula>$D12="NBC"</formula>
    </cfRule>
    <cfRule type="expression" dxfId="1281" priority="1129">
      <formula>$D12="NAC"</formula>
    </cfRule>
    <cfRule type="expression" dxfId="1280" priority="1130">
      <formula>$D12="SND"</formula>
    </cfRule>
    <cfRule type="expression" dxfId="1279" priority="1131">
      <formula>$D12="SNC"</formula>
    </cfRule>
    <cfRule type="expression" dxfId="1278" priority="1132">
      <formula>$D12="SNB"</formula>
    </cfRule>
    <cfRule type="expression" dxfId="1277" priority="1133">
      <formula>$D12="SNA"</formula>
    </cfRule>
  </conditionalFormatting>
  <conditionalFormatting sqref="F12 B12:D12 M12:P12">
    <cfRule type="expression" dxfId="1276" priority="1108">
      <formula>$D12="OPN"</formula>
    </cfRule>
    <cfRule type="expression" dxfId="1275" priority="1109">
      <formula>$D12="RES"</formula>
    </cfRule>
    <cfRule type="expression" dxfId="1274" priority="1110">
      <formula>$D12="SMOD"</formula>
    </cfRule>
    <cfRule type="expression" dxfId="1273" priority="1111">
      <formula>$D12="CDMOD"</formula>
    </cfRule>
    <cfRule type="expression" dxfId="1272" priority="1112">
      <formula>$D12="ABMOD"</formula>
    </cfRule>
    <cfRule type="expression" dxfId="1271" priority="1113">
      <formula>$D12="NDC"</formula>
    </cfRule>
    <cfRule type="expression" dxfId="1270" priority="1114">
      <formula>$D12="NCC"</formula>
    </cfRule>
    <cfRule type="expression" dxfId="1269" priority="1115">
      <formula>$D12="NBC"</formula>
    </cfRule>
    <cfRule type="expression" dxfId="1268" priority="1116">
      <formula>$D12="NAC"</formula>
    </cfRule>
    <cfRule type="expression" dxfId="1267" priority="1117">
      <formula>$D12="SND"</formula>
    </cfRule>
    <cfRule type="expression" dxfId="1266" priority="1118">
      <formula>$D12="SNC"</formula>
    </cfRule>
    <cfRule type="expression" dxfId="1265" priority="1119">
      <formula>$D12="SNB"</formula>
    </cfRule>
    <cfRule type="expression" dxfId="1264" priority="1120">
      <formula>$D12="SNA"</formula>
    </cfRule>
  </conditionalFormatting>
  <conditionalFormatting sqref="G20:I20">
    <cfRule type="expression" dxfId="1263" priority="1095">
      <formula>$D20="OPN"</formula>
    </cfRule>
    <cfRule type="expression" dxfId="1262" priority="1096">
      <formula>$D20="RES"</formula>
    </cfRule>
    <cfRule type="expression" dxfId="1261" priority="1097">
      <formula>$D20="SMOD"</formula>
    </cfRule>
    <cfRule type="expression" dxfId="1260" priority="1098">
      <formula>$D20="CDMOD"</formula>
    </cfRule>
    <cfRule type="expression" dxfId="1259" priority="1099">
      <formula>$D20="ABMOD"</formula>
    </cfRule>
    <cfRule type="expression" dxfId="1258" priority="1100">
      <formula>$D20="NDC"</formula>
    </cfRule>
    <cfRule type="expression" dxfId="1257" priority="1101">
      <formula>$D20="NCC"</formula>
    </cfRule>
    <cfRule type="expression" dxfId="1256" priority="1102">
      <formula>$D20="NBC"</formula>
    </cfRule>
    <cfRule type="expression" dxfId="1255" priority="1103">
      <formula>$D20="NAC"</formula>
    </cfRule>
    <cfRule type="expression" dxfId="1254" priority="1104">
      <formula>$D20="SND"</formula>
    </cfRule>
    <cfRule type="expression" dxfId="1253" priority="1105">
      <formula>$D20="SNC"</formula>
    </cfRule>
    <cfRule type="expression" dxfId="1252" priority="1106">
      <formula>$D20="SNB"</formula>
    </cfRule>
    <cfRule type="expression" dxfId="1251" priority="1107">
      <formula>$D20="SNA"</formula>
    </cfRule>
  </conditionalFormatting>
  <conditionalFormatting sqref="B20:D20 F20 M20:P20">
    <cfRule type="expression" dxfId="1250" priority="1082">
      <formula>$D20="OPN"</formula>
    </cfRule>
    <cfRule type="expression" dxfId="1249" priority="1083">
      <formula>$D20="RES"</formula>
    </cfRule>
    <cfRule type="expression" dxfId="1248" priority="1084">
      <formula>$D20="SMOD"</formula>
    </cfRule>
    <cfRule type="expression" dxfId="1247" priority="1085">
      <formula>$D20="CDMOD"</formula>
    </cfRule>
    <cfRule type="expression" dxfId="1246" priority="1086">
      <formula>$D20="ABMOD"</formula>
    </cfRule>
    <cfRule type="expression" dxfId="1245" priority="1087">
      <formula>$D20="NDC"</formula>
    </cfRule>
    <cfRule type="expression" dxfId="1244" priority="1088">
      <formula>$D20="NCC"</formula>
    </cfRule>
    <cfRule type="expression" dxfId="1243" priority="1089">
      <formula>$D20="NBC"</formula>
    </cfRule>
    <cfRule type="expression" dxfId="1242" priority="1090">
      <formula>$D20="NAC"</formula>
    </cfRule>
    <cfRule type="expression" dxfId="1241" priority="1091">
      <formula>$D20="SND"</formula>
    </cfRule>
    <cfRule type="expression" dxfId="1240" priority="1092">
      <formula>$D20="SNC"</formula>
    </cfRule>
    <cfRule type="expression" dxfId="1239" priority="1093">
      <formula>$D20="SNB"</formula>
    </cfRule>
    <cfRule type="expression" dxfId="1238" priority="1094">
      <formula>$D20="SNA"</formula>
    </cfRule>
  </conditionalFormatting>
  <conditionalFormatting sqref="H19:I19">
    <cfRule type="expression" dxfId="1237" priority="1069">
      <formula>$D19="OPN"</formula>
    </cfRule>
    <cfRule type="expression" dxfId="1236" priority="1070">
      <formula>$D19="RES"</formula>
    </cfRule>
    <cfRule type="expression" dxfId="1235" priority="1071">
      <formula>$D19="SMOD"</formula>
    </cfRule>
    <cfRule type="expression" dxfId="1234" priority="1072">
      <formula>$D19="CDMOD"</formula>
    </cfRule>
    <cfRule type="expression" dxfId="1233" priority="1073">
      <formula>$D19="ABMOD"</formula>
    </cfRule>
    <cfRule type="expression" dxfId="1232" priority="1074">
      <formula>$D19="NDC"</formula>
    </cfRule>
    <cfRule type="expression" dxfId="1231" priority="1075">
      <formula>$D19="NCC"</formula>
    </cfRule>
    <cfRule type="expression" dxfId="1230" priority="1076">
      <formula>$D19="NBC"</formula>
    </cfRule>
    <cfRule type="expression" dxfId="1229" priority="1077">
      <formula>$D19="NAC"</formula>
    </cfRule>
    <cfRule type="expression" dxfId="1228" priority="1078">
      <formula>$D19="SND"</formula>
    </cfRule>
    <cfRule type="expression" dxfId="1227" priority="1079">
      <formula>$D19="SNC"</formula>
    </cfRule>
    <cfRule type="expression" dxfId="1226" priority="1080">
      <formula>$D19="SNB"</formula>
    </cfRule>
    <cfRule type="expression" dxfId="1225" priority="1081">
      <formula>$D19="SNA"</formula>
    </cfRule>
  </conditionalFormatting>
  <conditionalFormatting sqref="G19">
    <cfRule type="expression" dxfId="1224" priority="1056">
      <formula>$D19="OPN"</formula>
    </cfRule>
    <cfRule type="expression" dxfId="1223" priority="1057">
      <formula>$D19="RES"</formula>
    </cfRule>
    <cfRule type="expression" dxfId="1222" priority="1058">
      <formula>$D19="SMOD"</formula>
    </cfRule>
    <cfRule type="expression" dxfId="1221" priority="1059">
      <formula>$D19="CDMOD"</formula>
    </cfRule>
    <cfRule type="expression" dxfId="1220" priority="1060">
      <formula>$D19="ABMOD"</formula>
    </cfRule>
    <cfRule type="expression" dxfId="1219" priority="1061">
      <formula>$D19="NDC"</formula>
    </cfRule>
    <cfRule type="expression" dxfId="1218" priority="1062">
      <formula>$D19="NCC"</formula>
    </cfRule>
    <cfRule type="expression" dxfId="1217" priority="1063">
      <formula>$D19="NBC"</formula>
    </cfRule>
    <cfRule type="expression" dxfId="1216" priority="1064">
      <formula>$D19="NAC"</formula>
    </cfRule>
    <cfRule type="expression" dxfId="1215" priority="1065">
      <formula>$D19="SND"</formula>
    </cfRule>
    <cfRule type="expression" dxfId="1214" priority="1066">
      <formula>$D19="SNC"</formula>
    </cfRule>
    <cfRule type="expression" dxfId="1213" priority="1067">
      <formula>$D19="SNB"</formula>
    </cfRule>
    <cfRule type="expression" dxfId="1212" priority="1068">
      <formula>$D19="SNA"</formula>
    </cfRule>
  </conditionalFormatting>
  <conditionalFormatting sqref="B19:D19 F19 M19:P19">
    <cfRule type="expression" dxfId="1211" priority="1043">
      <formula>$D19="OPN"</formula>
    </cfRule>
    <cfRule type="expression" dxfId="1210" priority="1044">
      <formula>$D19="RES"</formula>
    </cfRule>
    <cfRule type="expression" dxfId="1209" priority="1045">
      <formula>$D19="SMOD"</formula>
    </cfRule>
    <cfRule type="expression" dxfId="1208" priority="1046">
      <formula>$D19="CDMOD"</formula>
    </cfRule>
    <cfRule type="expression" dxfId="1207" priority="1047">
      <formula>$D19="ABMOD"</formula>
    </cfRule>
    <cfRule type="expression" dxfId="1206" priority="1048">
      <formula>$D19="NDC"</formula>
    </cfRule>
    <cfRule type="expression" dxfId="1205" priority="1049">
      <formula>$D19="NCC"</formula>
    </cfRule>
    <cfRule type="expression" dxfId="1204" priority="1050">
      <formula>$D19="NBC"</formula>
    </cfRule>
    <cfRule type="expression" dxfId="1203" priority="1051">
      <formula>$D19="NAC"</formula>
    </cfRule>
    <cfRule type="expression" dxfId="1202" priority="1052">
      <formula>$D19="SND"</formula>
    </cfRule>
    <cfRule type="expression" dxfId="1201" priority="1053">
      <formula>$D19="SNC"</formula>
    </cfRule>
    <cfRule type="expression" dxfId="1200" priority="1054">
      <formula>$D19="SNB"</formula>
    </cfRule>
    <cfRule type="expression" dxfId="1199" priority="1055">
      <formula>$D19="SNA"</formula>
    </cfRule>
  </conditionalFormatting>
  <conditionalFormatting sqref="I43:I47">
    <cfRule type="expression" dxfId="1198" priority="1030">
      <formula>$D43="OPN"</formula>
    </cfRule>
    <cfRule type="expression" dxfId="1197" priority="1031">
      <formula>$D43="RES"</formula>
    </cfRule>
    <cfRule type="expression" dxfId="1196" priority="1032">
      <formula>$D43="SMOD"</formula>
    </cfRule>
    <cfRule type="expression" dxfId="1195" priority="1033">
      <formula>$D43="CDMOD"</formula>
    </cfRule>
    <cfRule type="expression" dxfId="1194" priority="1034">
      <formula>$D43="ABMOD"</formula>
    </cfRule>
    <cfRule type="expression" dxfId="1193" priority="1035">
      <formula>$D43="NDC"</formula>
    </cfRule>
    <cfRule type="expression" dxfId="1192" priority="1036">
      <formula>$D43="NCC"</formula>
    </cfRule>
    <cfRule type="expression" dxfId="1191" priority="1037">
      <formula>$D43="NBC"</formula>
    </cfRule>
    <cfRule type="expression" dxfId="1190" priority="1038">
      <formula>$D43="NAC"</formula>
    </cfRule>
    <cfRule type="expression" dxfId="1189" priority="1039">
      <formula>$D43="SND"</formula>
    </cfRule>
    <cfRule type="expression" dxfId="1188" priority="1040">
      <formula>$D43="SNC"</formula>
    </cfRule>
    <cfRule type="expression" dxfId="1187" priority="1041">
      <formula>$D43="SNB"</formula>
    </cfRule>
    <cfRule type="expression" dxfId="1186" priority="1042">
      <formula>$D43="SNA"</formula>
    </cfRule>
  </conditionalFormatting>
  <conditionalFormatting sqref="I50:I54">
    <cfRule type="expression" dxfId="1185" priority="1017">
      <formula>$D50="OPN"</formula>
    </cfRule>
    <cfRule type="expression" dxfId="1184" priority="1018">
      <formula>$D50="RES"</formula>
    </cfRule>
    <cfRule type="expression" dxfId="1183" priority="1019">
      <formula>$D50="SMOD"</formula>
    </cfRule>
    <cfRule type="expression" dxfId="1182" priority="1020">
      <formula>$D50="CDMOD"</formula>
    </cfRule>
    <cfRule type="expression" dxfId="1181" priority="1021">
      <formula>$D50="ABMOD"</formula>
    </cfRule>
    <cfRule type="expression" dxfId="1180" priority="1022">
      <formula>$D50="NDC"</formula>
    </cfRule>
    <cfRule type="expression" dxfId="1179" priority="1023">
      <formula>$D50="NCC"</formula>
    </cfRule>
    <cfRule type="expression" dxfId="1178" priority="1024">
      <formula>$D50="NBC"</formula>
    </cfRule>
    <cfRule type="expression" dxfId="1177" priority="1025">
      <formula>$D50="NAC"</formula>
    </cfRule>
    <cfRule type="expression" dxfId="1176" priority="1026">
      <formula>$D50="SND"</formula>
    </cfRule>
    <cfRule type="expression" dxfId="1175" priority="1027">
      <formula>$D50="SNC"</formula>
    </cfRule>
    <cfRule type="expression" dxfId="1174" priority="1028">
      <formula>$D50="SNB"</formula>
    </cfRule>
    <cfRule type="expression" dxfId="1173" priority="1029">
      <formula>$D50="SNA"</formula>
    </cfRule>
  </conditionalFormatting>
  <conditionalFormatting sqref="I57:I61">
    <cfRule type="expression" dxfId="1172" priority="1004">
      <formula>$D57="OPN"</formula>
    </cfRule>
    <cfRule type="expression" dxfId="1171" priority="1005">
      <formula>$D57="RES"</formula>
    </cfRule>
    <cfRule type="expression" dxfId="1170" priority="1006">
      <formula>$D57="SMOD"</formula>
    </cfRule>
    <cfRule type="expression" dxfId="1169" priority="1007">
      <formula>$D57="CDMOD"</formula>
    </cfRule>
    <cfRule type="expression" dxfId="1168" priority="1008">
      <formula>$D57="ABMOD"</formula>
    </cfRule>
    <cfRule type="expression" dxfId="1167" priority="1009">
      <formula>$D57="NDC"</formula>
    </cfRule>
    <cfRule type="expression" dxfId="1166" priority="1010">
      <formula>$D57="NCC"</formula>
    </cfRule>
    <cfRule type="expression" dxfId="1165" priority="1011">
      <formula>$D57="NBC"</formula>
    </cfRule>
    <cfRule type="expression" dxfId="1164" priority="1012">
      <formula>$D57="NAC"</formula>
    </cfRule>
    <cfRule type="expression" dxfId="1163" priority="1013">
      <formula>$D57="SND"</formula>
    </cfRule>
    <cfRule type="expression" dxfId="1162" priority="1014">
      <formula>$D57="SNC"</formula>
    </cfRule>
    <cfRule type="expression" dxfId="1161" priority="1015">
      <formula>$D57="SNB"</formula>
    </cfRule>
    <cfRule type="expression" dxfId="1160" priority="1016">
      <formula>$D57="SNA"</formula>
    </cfRule>
  </conditionalFormatting>
  <conditionalFormatting sqref="I64:I68">
    <cfRule type="expression" dxfId="1159" priority="991">
      <formula>$D64="OPN"</formula>
    </cfRule>
    <cfRule type="expression" dxfId="1158" priority="992">
      <formula>$D64="RES"</formula>
    </cfRule>
    <cfRule type="expression" dxfId="1157" priority="993">
      <formula>$D64="SMOD"</formula>
    </cfRule>
    <cfRule type="expression" dxfId="1156" priority="994">
      <formula>$D64="CDMOD"</formula>
    </cfRule>
    <cfRule type="expression" dxfId="1155" priority="995">
      <formula>$D64="ABMOD"</formula>
    </cfRule>
    <cfRule type="expression" dxfId="1154" priority="996">
      <formula>$D64="NDC"</formula>
    </cfRule>
    <cfRule type="expression" dxfId="1153" priority="997">
      <formula>$D64="NCC"</formula>
    </cfRule>
    <cfRule type="expression" dxfId="1152" priority="998">
      <formula>$D64="NBC"</formula>
    </cfRule>
    <cfRule type="expression" dxfId="1151" priority="999">
      <formula>$D64="NAC"</formula>
    </cfRule>
    <cfRule type="expression" dxfId="1150" priority="1000">
      <formula>$D64="SND"</formula>
    </cfRule>
    <cfRule type="expression" dxfId="1149" priority="1001">
      <formula>$D64="SNC"</formula>
    </cfRule>
    <cfRule type="expression" dxfId="1148" priority="1002">
      <formula>$D64="SNB"</formula>
    </cfRule>
    <cfRule type="expression" dxfId="1147" priority="1003">
      <formula>$D64="SNA"</formula>
    </cfRule>
  </conditionalFormatting>
  <conditionalFormatting sqref="I71:I75">
    <cfRule type="expression" dxfId="1146" priority="978">
      <formula>$D71="OPN"</formula>
    </cfRule>
    <cfRule type="expression" dxfId="1145" priority="979">
      <formula>$D71="RES"</formula>
    </cfRule>
    <cfRule type="expression" dxfId="1144" priority="980">
      <formula>$D71="SMOD"</formula>
    </cfRule>
    <cfRule type="expression" dxfId="1143" priority="981">
      <formula>$D71="CDMOD"</formula>
    </cfRule>
    <cfRule type="expression" dxfId="1142" priority="982">
      <formula>$D71="ABMOD"</formula>
    </cfRule>
    <cfRule type="expression" dxfId="1141" priority="983">
      <formula>$D71="NDC"</formula>
    </cfRule>
    <cfRule type="expression" dxfId="1140" priority="984">
      <formula>$D71="NCC"</formula>
    </cfRule>
    <cfRule type="expression" dxfId="1139" priority="985">
      <formula>$D71="NBC"</formula>
    </cfRule>
    <cfRule type="expression" dxfId="1138" priority="986">
      <formula>$D71="NAC"</formula>
    </cfRule>
    <cfRule type="expression" dxfId="1137" priority="987">
      <formula>$D71="SND"</formula>
    </cfRule>
    <cfRule type="expression" dxfId="1136" priority="988">
      <formula>$D71="SNC"</formula>
    </cfRule>
    <cfRule type="expression" dxfId="1135" priority="989">
      <formula>$D71="SNB"</formula>
    </cfRule>
    <cfRule type="expression" dxfId="1134" priority="990">
      <formula>$D71="SNA"</formula>
    </cfRule>
  </conditionalFormatting>
  <conditionalFormatting sqref="I78:I82">
    <cfRule type="expression" dxfId="1133" priority="965">
      <formula>$D78="OPN"</formula>
    </cfRule>
    <cfRule type="expression" dxfId="1132" priority="966">
      <formula>$D78="RES"</formula>
    </cfRule>
    <cfRule type="expression" dxfId="1131" priority="967">
      <formula>$D78="SMOD"</formula>
    </cfRule>
    <cfRule type="expression" dxfId="1130" priority="968">
      <formula>$D78="CDMOD"</formula>
    </cfRule>
    <cfRule type="expression" dxfId="1129" priority="969">
      <formula>$D78="ABMOD"</formula>
    </cfRule>
    <cfRule type="expression" dxfId="1128" priority="970">
      <formula>$D78="NDC"</formula>
    </cfRule>
    <cfRule type="expression" dxfId="1127" priority="971">
      <formula>$D78="NCC"</formula>
    </cfRule>
    <cfRule type="expression" dxfId="1126" priority="972">
      <formula>$D78="NBC"</formula>
    </cfRule>
    <cfRule type="expression" dxfId="1125" priority="973">
      <formula>$D78="NAC"</formula>
    </cfRule>
    <cfRule type="expression" dxfId="1124" priority="974">
      <formula>$D78="SND"</formula>
    </cfRule>
    <cfRule type="expression" dxfId="1123" priority="975">
      <formula>$D78="SNC"</formula>
    </cfRule>
    <cfRule type="expression" dxfId="1122" priority="976">
      <formula>$D78="SNB"</formula>
    </cfRule>
    <cfRule type="expression" dxfId="1121" priority="977">
      <formula>$D78="SNA"</formula>
    </cfRule>
  </conditionalFormatting>
  <conditionalFormatting sqref="I85:I89">
    <cfRule type="expression" dxfId="1120" priority="952">
      <formula>$D85="OPN"</formula>
    </cfRule>
    <cfRule type="expression" dxfId="1119" priority="953">
      <formula>$D85="RES"</formula>
    </cfRule>
    <cfRule type="expression" dxfId="1118" priority="954">
      <formula>$D85="SMOD"</formula>
    </cfRule>
    <cfRule type="expression" dxfId="1117" priority="955">
      <formula>$D85="CDMOD"</formula>
    </cfRule>
    <cfRule type="expression" dxfId="1116" priority="956">
      <formula>$D85="ABMOD"</formula>
    </cfRule>
    <cfRule type="expression" dxfId="1115" priority="957">
      <formula>$D85="NDC"</formula>
    </cfRule>
    <cfRule type="expression" dxfId="1114" priority="958">
      <formula>$D85="NCC"</formula>
    </cfRule>
    <cfRule type="expression" dxfId="1113" priority="959">
      <formula>$D85="NBC"</formula>
    </cfRule>
    <cfRule type="expression" dxfId="1112" priority="960">
      <formula>$D85="NAC"</formula>
    </cfRule>
    <cfRule type="expression" dxfId="1111" priority="961">
      <formula>$D85="SND"</formula>
    </cfRule>
    <cfRule type="expression" dxfId="1110" priority="962">
      <formula>$D85="SNC"</formula>
    </cfRule>
    <cfRule type="expression" dxfId="1109" priority="963">
      <formula>$D85="SNB"</formula>
    </cfRule>
    <cfRule type="expression" dxfId="1108" priority="964">
      <formula>$D85="SNA"</formula>
    </cfRule>
  </conditionalFormatting>
  <conditionalFormatting sqref="I92:I95 I98">
    <cfRule type="expression" dxfId="1107" priority="939">
      <formula>$D92="OPN"</formula>
    </cfRule>
    <cfRule type="expression" dxfId="1106" priority="940">
      <formula>$D92="RES"</formula>
    </cfRule>
    <cfRule type="expression" dxfId="1105" priority="941">
      <formula>$D92="SMOD"</formula>
    </cfRule>
    <cfRule type="expression" dxfId="1104" priority="942">
      <formula>$D92="CDMOD"</formula>
    </cfRule>
    <cfRule type="expression" dxfId="1103" priority="943">
      <formula>$D92="ABMOD"</formula>
    </cfRule>
    <cfRule type="expression" dxfId="1102" priority="944">
      <formula>$D92="NDC"</formula>
    </cfRule>
    <cfRule type="expression" dxfId="1101" priority="945">
      <formula>$D92="NCC"</formula>
    </cfRule>
    <cfRule type="expression" dxfId="1100" priority="946">
      <formula>$D92="NBC"</formula>
    </cfRule>
    <cfRule type="expression" dxfId="1099" priority="947">
      <formula>$D92="NAC"</formula>
    </cfRule>
    <cfRule type="expression" dxfId="1098" priority="948">
      <formula>$D92="SND"</formula>
    </cfRule>
    <cfRule type="expression" dxfId="1097" priority="949">
      <formula>$D92="SNC"</formula>
    </cfRule>
    <cfRule type="expression" dxfId="1096" priority="950">
      <formula>$D92="SNB"</formula>
    </cfRule>
    <cfRule type="expression" dxfId="1095" priority="951">
      <formula>$D92="SNA"</formula>
    </cfRule>
  </conditionalFormatting>
  <conditionalFormatting sqref="I101:I105">
    <cfRule type="expression" dxfId="1094" priority="926">
      <formula>$D101="OPN"</formula>
    </cfRule>
    <cfRule type="expression" dxfId="1093" priority="927">
      <formula>$D101="RES"</formula>
    </cfRule>
    <cfRule type="expression" dxfId="1092" priority="928">
      <formula>$D101="SMOD"</formula>
    </cfRule>
    <cfRule type="expression" dxfId="1091" priority="929">
      <formula>$D101="CDMOD"</formula>
    </cfRule>
    <cfRule type="expression" dxfId="1090" priority="930">
      <formula>$D101="ABMOD"</formula>
    </cfRule>
    <cfRule type="expression" dxfId="1089" priority="931">
      <formula>$D101="NDC"</formula>
    </cfRule>
    <cfRule type="expression" dxfId="1088" priority="932">
      <formula>$D101="NCC"</formula>
    </cfRule>
    <cfRule type="expression" dxfId="1087" priority="933">
      <formula>$D101="NBC"</formula>
    </cfRule>
    <cfRule type="expression" dxfId="1086" priority="934">
      <formula>$D101="NAC"</formula>
    </cfRule>
    <cfRule type="expression" dxfId="1085" priority="935">
      <formula>$D101="SND"</formula>
    </cfRule>
    <cfRule type="expression" dxfId="1084" priority="936">
      <formula>$D101="SNC"</formula>
    </cfRule>
    <cfRule type="expression" dxfId="1083" priority="937">
      <formula>$D101="SNB"</formula>
    </cfRule>
    <cfRule type="expression" dxfId="1082" priority="938">
      <formula>$D101="SNA"</formula>
    </cfRule>
  </conditionalFormatting>
  <conditionalFormatting sqref="I108:I112">
    <cfRule type="expression" dxfId="1081" priority="913">
      <formula>$D108="OPN"</formula>
    </cfRule>
    <cfRule type="expression" dxfId="1080" priority="914">
      <formula>$D108="RES"</formula>
    </cfRule>
    <cfRule type="expression" dxfId="1079" priority="915">
      <formula>$D108="SMOD"</formula>
    </cfRule>
    <cfRule type="expression" dxfId="1078" priority="916">
      <formula>$D108="CDMOD"</formula>
    </cfRule>
    <cfRule type="expression" dxfId="1077" priority="917">
      <formula>$D108="ABMOD"</formula>
    </cfRule>
    <cfRule type="expression" dxfId="1076" priority="918">
      <formula>$D108="NDC"</formula>
    </cfRule>
    <cfRule type="expression" dxfId="1075" priority="919">
      <formula>$D108="NCC"</formula>
    </cfRule>
    <cfRule type="expression" dxfId="1074" priority="920">
      <formula>$D108="NBC"</formula>
    </cfRule>
    <cfRule type="expression" dxfId="1073" priority="921">
      <formula>$D108="NAC"</formula>
    </cfRule>
    <cfRule type="expression" dxfId="1072" priority="922">
      <formula>$D108="SND"</formula>
    </cfRule>
    <cfRule type="expression" dxfId="1071" priority="923">
      <formula>$D108="SNC"</formula>
    </cfRule>
    <cfRule type="expression" dxfId="1070" priority="924">
      <formula>$D108="SNB"</formula>
    </cfRule>
    <cfRule type="expression" dxfId="1069" priority="925">
      <formula>$D108="SNA"</formula>
    </cfRule>
  </conditionalFormatting>
  <conditionalFormatting sqref="I115:I119">
    <cfRule type="expression" dxfId="1068" priority="900">
      <formula>$D115="OPN"</formula>
    </cfRule>
    <cfRule type="expression" dxfId="1067" priority="901">
      <formula>$D115="RES"</formula>
    </cfRule>
    <cfRule type="expression" dxfId="1066" priority="902">
      <formula>$D115="SMOD"</formula>
    </cfRule>
    <cfRule type="expression" dxfId="1065" priority="903">
      <formula>$D115="CDMOD"</formula>
    </cfRule>
    <cfRule type="expression" dxfId="1064" priority="904">
      <formula>$D115="ABMOD"</formula>
    </cfRule>
    <cfRule type="expression" dxfId="1063" priority="905">
      <formula>$D115="NDC"</formula>
    </cfRule>
    <cfRule type="expression" dxfId="1062" priority="906">
      <formula>$D115="NCC"</formula>
    </cfRule>
    <cfRule type="expression" dxfId="1061" priority="907">
      <formula>$D115="NBC"</formula>
    </cfRule>
    <cfRule type="expression" dxfId="1060" priority="908">
      <formula>$D115="NAC"</formula>
    </cfRule>
    <cfRule type="expression" dxfId="1059" priority="909">
      <formula>$D115="SND"</formula>
    </cfRule>
    <cfRule type="expression" dxfId="1058" priority="910">
      <formula>$D115="SNC"</formula>
    </cfRule>
    <cfRule type="expression" dxfId="1057" priority="911">
      <formula>$D115="SNB"</formula>
    </cfRule>
    <cfRule type="expression" dxfId="1056" priority="912">
      <formula>$D115="SNA"</formula>
    </cfRule>
  </conditionalFormatting>
  <conditionalFormatting sqref="I122:I126">
    <cfRule type="expression" dxfId="1055" priority="887">
      <formula>$D122="OPN"</formula>
    </cfRule>
    <cfRule type="expression" dxfId="1054" priority="888">
      <formula>$D122="RES"</formula>
    </cfRule>
    <cfRule type="expression" dxfId="1053" priority="889">
      <formula>$D122="SMOD"</formula>
    </cfRule>
    <cfRule type="expression" dxfId="1052" priority="890">
      <formula>$D122="CDMOD"</formula>
    </cfRule>
    <cfRule type="expression" dxfId="1051" priority="891">
      <formula>$D122="ABMOD"</formula>
    </cfRule>
    <cfRule type="expression" dxfId="1050" priority="892">
      <formula>$D122="NDC"</formula>
    </cfRule>
    <cfRule type="expression" dxfId="1049" priority="893">
      <formula>$D122="NCC"</formula>
    </cfRule>
    <cfRule type="expression" dxfId="1048" priority="894">
      <formula>$D122="NBC"</formula>
    </cfRule>
    <cfRule type="expression" dxfId="1047" priority="895">
      <formula>$D122="NAC"</formula>
    </cfRule>
    <cfRule type="expression" dxfId="1046" priority="896">
      <formula>$D122="SND"</formula>
    </cfRule>
    <cfRule type="expression" dxfId="1045" priority="897">
      <formula>$D122="SNC"</formula>
    </cfRule>
    <cfRule type="expression" dxfId="1044" priority="898">
      <formula>$D122="SNB"</formula>
    </cfRule>
    <cfRule type="expression" dxfId="1043" priority="899">
      <formula>$D122="SNA"</formula>
    </cfRule>
  </conditionalFormatting>
  <conditionalFormatting sqref="F95">
    <cfRule type="expression" dxfId="1042" priority="1920">
      <formula>$D98="SNB"</formula>
    </cfRule>
  </conditionalFormatting>
  <conditionalFormatting sqref="F97">
    <cfRule type="expression" dxfId="1041" priority="886">
      <formula>$D98="SNB"</formula>
    </cfRule>
  </conditionalFormatting>
  <conditionalFormatting sqref="G97">
    <cfRule type="expression" dxfId="1040" priority="873">
      <formula>$D97="OPN"</formula>
    </cfRule>
    <cfRule type="expression" dxfId="1039" priority="874">
      <formula>$D97="RES"</formula>
    </cfRule>
    <cfRule type="expression" dxfId="1038" priority="875">
      <formula>$D97="SMOD"</formula>
    </cfRule>
    <cfRule type="expression" dxfId="1037" priority="876">
      <formula>$D97="CDMOD"</formula>
    </cfRule>
    <cfRule type="expression" dxfId="1036" priority="877">
      <formula>$D97="ABMOD"</formula>
    </cfRule>
    <cfRule type="expression" dxfId="1035" priority="878">
      <formula>$D97="NDC"</formula>
    </cfRule>
    <cfRule type="expression" dxfId="1034" priority="879">
      <formula>$D97="NCC"</formula>
    </cfRule>
    <cfRule type="expression" dxfId="1033" priority="880">
      <formula>$D97="NBC"</formula>
    </cfRule>
    <cfRule type="expression" dxfId="1032" priority="881">
      <formula>$D97="NAC"</formula>
    </cfRule>
    <cfRule type="expression" dxfId="1031" priority="882">
      <formula>$D97="SND"</formula>
    </cfRule>
    <cfRule type="expression" dxfId="1030" priority="883">
      <formula>$D97="SNC"</formula>
    </cfRule>
    <cfRule type="expression" dxfId="1029" priority="884">
      <formula>$D97="SNB"</formula>
    </cfRule>
    <cfRule type="expression" dxfId="1028" priority="885">
      <formula>$D97="SNA"</formula>
    </cfRule>
  </conditionalFormatting>
  <conditionalFormatting sqref="H97">
    <cfRule type="expression" dxfId="1027" priority="860">
      <formula>$D97="OPN"</formula>
    </cfRule>
    <cfRule type="expression" dxfId="1026" priority="861">
      <formula>$D97="RES"</formula>
    </cfRule>
    <cfRule type="expression" dxfId="1025" priority="862">
      <formula>$D97="SMOD"</formula>
    </cfRule>
    <cfRule type="expression" dxfId="1024" priority="863">
      <formula>$D97="CDMOD"</formula>
    </cfRule>
    <cfRule type="expression" dxfId="1023" priority="864">
      <formula>$D97="ABMOD"</formula>
    </cfRule>
    <cfRule type="expression" dxfId="1022" priority="865">
      <formula>$D97="NDC"</formula>
    </cfRule>
    <cfRule type="expression" dxfId="1021" priority="866">
      <formula>$D97="NCC"</formula>
    </cfRule>
    <cfRule type="expression" dxfId="1020" priority="867">
      <formula>$D97="NBC"</formula>
    </cfRule>
    <cfRule type="expression" dxfId="1019" priority="868">
      <formula>$D97="NAC"</formula>
    </cfRule>
    <cfRule type="expression" dxfId="1018" priority="869">
      <formula>$D97="SND"</formula>
    </cfRule>
    <cfRule type="expression" dxfId="1017" priority="870">
      <formula>$D97="SNC"</formula>
    </cfRule>
    <cfRule type="expression" dxfId="1016" priority="871">
      <formula>$D97="SNB"</formula>
    </cfRule>
    <cfRule type="expression" dxfId="1015" priority="872">
      <formula>$D97="SNA"</formula>
    </cfRule>
  </conditionalFormatting>
  <conditionalFormatting sqref="I97">
    <cfRule type="expression" dxfId="1014" priority="847">
      <formula>$D97="OPN"</formula>
    </cfRule>
    <cfRule type="expression" dxfId="1013" priority="848">
      <formula>$D97="RES"</formula>
    </cfRule>
    <cfRule type="expression" dxfId="1012" priority="849">
      <formula>$D97="SMOD"</formula>
    </cfRule>
    <cfRule type="expression" dxfId="1011" priority="850">
      <formula>$D97="CDMOD"</formula>
    </cfRule>
    <cfRule type="expression" dxfId="1010" priority="851">
      <formula>$D97="ABMOD"</formula>
    </cfRule>
    <cfRule type="expression" dxfId="1009" priority="852">
      <formula>$D97="NDC"</formula>
    </cfRule>
    <cfRule type="expression" dxfId="1008" priority="853">
      <formula>$D97="NCC"</formula>
    </cfRule>
    <cfRule type="expression" dxfId="1007" priority="854">
      <formula>$D97="NBC"</formula>
    </cfRule>
    <cfRule type="expression" dxfId="1006" priority="855">
      <formula>$D97="NAC"</formula>
    </cfRule>
    <cfRule type="expression" dxfId="1005" priority="856">
      <formula>$D97="SND"</formula>
    </cfRule>
    <cfRule type="expression" dxfId="1004" priority="857">
      <formula>$D97="SNC"</formula>
    </cfRule>
    <cfRule type="expression" dxfId="1003" priority="858">
      <formula>$D97="SNB"</formula>
    </cfRule>
    <cfRule type="expression" dxfId="1002" priority="859">
      <formula>$D97="SNA"</formula>
    </cfRule>
  </conditionalFormatting>
  <conditionalFormatting sqref="F96">
    <cfRule type="expression" dxfId="1001" priority="846">
      <formula>$D97="SNB"</formula>
    </cfRule>
  </conditionalFormatting>
  <conditionalFormatting sqref="G96">
    <cfRule type="expression" dxfId="1000" priority="833">
      <formula>$D96="OPN"</formula>
    </cfRule>
    <cfRule type="expression" dxfId="999" priority="834">
      <formula>$D96="RES"</formula>
    </cfRule>
    <cfRule type="expression" dxfId="998" priority="835">
      <formula>$D96="SMOD"</formula>
    </cfRule>
    <cfRule type="expression" dxfId="997" priority="836">
      <formula>$D96="CDMOD"</formula>
    </cfRule>
    <cfRule type="expression" dxfId="996" priority="837">
      <formula>$D96="ABMOD"</formula>
    </cfRule>
    <cfRule type="expression" dxfId="995" priority="838">
      <formula>$D96="NDC"</formula>
    </cfRule>
    <cfRule type="expression" dxfId="994" priority="839">
      <formula>$D96="NCC"</formula>
    </cfRule>
    <cfRule type="expression" dxfId="993" priority="840">
      <formula>$D96="NBC"</formula>
    </cfRule>
    <cfRule type="expression" dxfId="992" priority="841">
      <formula>$D96="NAC"</formula>
    </cfRule>
    <cfRule type="expression" dxfId="991" priority="842">
      <formula>$D96="SND"</formula>
    </cfRule>
    <cfRule type="expression" dxfId="990" priority="843">
      <formula>$D96="SNC"</formula>
    </cfRule>
    <cfRule type="expression" dxfId="989" priority="844">
      <formula>$D96="SNB"</formula>
    </cfRule>
    <cfRule type="expression" dxfId="988" priority="845">
      <formula>$D96="SNA"</formula>
    </cfRule>
  </conditionalFormatting>
  <conditionalFormatting sqref="H96">
    <cfRule type="expression" dxfId="987" priority="820">
      <formula>$D96="OPN"</formula>
    </cfRule>
    <cfRule type="expression" dxfId="986" priority="821">
      <formula>$D96="RES"</formula>
    </cfRule>
    <cfRule type="expression" dxfId="985" priority="822">
      <formula>$D96="SMOD"</formula>
    </cfRule>
    <cfRule type="expression" dxfId="984" priority="823">
      <formula>$D96="CDMOD"</formula>
    </cfRule>
    <cfRule type="expression" dxfId="983" priority="824">
      <formula>$D96="ABMOD"</formula>
    </cfRule>
    <cfRule type="expression" dxfId="982" priority="825">
      <formula>$D96="NDC"</formula>
    </cfRule>
    <cfRule type="expression" dxfId="981" priority="826">
      <formula>$D96="NCC"</formula>
    </cfRule>
    <cfRule type="expression" dxfId="980" priority="827">
      <formula>$D96="NBC"</formula>
    </cfRule>
    <cfRule type="expression" dxfId="979" priority="828">
      <formula>$D96="NAC"</formula>
    </cfRule>
    <cfRule type="expression" dxfId="978" priority="829">
      <formula>$D96="SND"</formula>
    </cfRule>
    <cfRule type="expression" dxfId="977" priority="830">
      <formula>$D96="SNC"</formula>
    </cfRule>
    <cfRule type="expression" dxfId="976" priority="831">
      <formula>$D96="SNB"</formula>
    </cfRule>
    <cfRule type="expression" dxfId="975" priority="832">
      <formula>$D96="SNA"</formula>
    </cfRule>
  </conditionalFormatting>
  <conditionalFormatting sqref="I96">
    <cfRule type="expression" dxfId="974" priority="807">
      <formula>$D96="OPN"</formula>
    </cfRule>
    <cfRule type="expression" dxfId="973" priority="808">
      <formula>$D96="RES"</formula>
    </cfRule>
    <cfRule type="expression" dxfId="972" priority="809">
      <formula>$D96="SMOD"</formula>
    </cfRule>
    <cfRule type="expression" dxfId="971" priority="810">
      <formula>$D96="CDMOD"</formula>
    </cfRule>
    <cfRule type="expression" dxfId="970" priority="811">
      <formula>$D96="ABMOD"</formula>
    </cfRule>
    <cfRule type="expression" dxfId="969" priority="812">
      <formula>$D96="NDC"</formula>
    </cfRule>
    <cfRule type="expression" dxfId="968" priority="813">
      <formula>$D96="NCC"</formula>
    </cfRule>
    <cfRule type="expression" dxfId="967" priority="814">
      <formula>$D96="NBC"</formula>
    </cfRule>
    <cfRule type="expression" dxfId="966" priority="815">
      <formula>$D96="NAC"</formula>
    </cfRule>
    <cfRule type="expression" dxfId="965" priority="816">
      <formula>$D96="SND"</formula>
    </cfRule>
    <cfRule type="expression" dxfId="964" priority="817">
      <formula>$D96="SNC"</formula>
    </cfRule>
    <cfRule type="expression" dxfId="963" priority="818">
      <formula>$D96="SNB"</formula>
    </cfRule>
    <cfRule type="expression" dxfId="962" priority="819">
      <formula>$D96="SNA"</formula>
    </cfRule>
  </conditionalFormatting>
  <conditionalFormatting sqref="J36:K36 K37:K40">
    <cfRule type="expression" dxfId="961" priority="794">
      <formula>$D36="OPN"</formula>
    </cfRule>
    <cfRule type="expression" dxfId="960" priority="795">
      <formula>$D36="RES"</formula>
    </cfRule>
    <cfRule type="expression" dxfId="959" priority="796">
      <formula>$D36="SMOD"</formula>
    </cfRule>
    <cfRule type="expression" dxfId="958" priority="797">
      <formula>$D36="CDMOD"</formula>
    </cfRule>
    <cfRule type="expression" dxfId="957" priority="798">
      <formula>$D36="ABMOD"</formula>
    </cfRule>
    <cfRule type="expression" dxfId="956" priority="799">
      <formula>$D36="NDC"</formula>
    </cfRule>
    <cfRule type="expression" dxfId="955" priority="800">
      <formula>$D36="NCC"</formula>
    </cfRule>
    <cfRule type="expression" dxfId="954" priority="801">
      <formula>$D36="NBC"</formula>
    </cfRule>
    <cfRule type="expression" dxfId="953" priority="802">
      <formula>$D36="NAC"</formula>
    </cfRule>
    <cfRule type="expression" dxfId="952" priority="803">
      <formula>$D36="SND"</formula>
    </cfRule>
    <cfRule type="expression" dxfId="951" priority="804">
      <formula>$D36="SNC"</formula>
    </cfRule>
    <cfRule type="expression" dxfId="950" priority="805">
      <formula>$D36="SNB"</formula>
    </cfRule>
    <cfRule type="expression" dxfId="949" priority="806">
      <formula>$D36="SNA"</formula>
    </cfRule>
  </conditionalFormatting>
  <conditionalFormatting sqref="J37:J40">
    <cfRule type="expression" dxfId="948" priority="781">
      <formula>$D37="OPN"</formula>
    </cfRule>
    <cfRule type="expression" dxfId="947" priority="782">
      <formula>$D37="RES"</formula>
    </cfRule>
    <cfRule type="expression" dxfId="946" priority="783">
      <formula>$D37="SMOD"</formula>
    </cfRule>
    <cfRule type="expression" dxfId="945" priority="784">
      <formula>$D37="CDMOD"</formula>
    </cfRule>
    <cfRule type="expression" dxfId="944" priority="785">
      <formula>$D37="ABMOD"</formula>
    </cfRule>
    <cfRule type="expression" dxfId="943" priority="786">
      <formula>$D37="NDC"</formula>
    </cfRule>
    <cfRule type="expression" dxfId="942" priority="787">
      <formula>$D37="NCC"</formula>
    </cfRule>
    <cfRule type="expression" dxfId="941" priority="788">
      <formula>$D37="NBC"</formula>
    </cfRule>
    <cfRule type="expression" dxfId="940" priority="789">
      <formula>$D37="NAC"</formula>
    </cfRule>
    <cfRule type="expression" dxfId="939" priority="790">
      <formula>$D37="SND"</formula>
    </cfRule>
    <cfRule type="expression" dxfId="938" priority="791">
      <formula>$D37="SNC"</formula>
    </cfRule>
    <cfRule type="expression" dxfId="937" priority="792">
      <formula>$D37="SNB"</formula>
    </cfRule>
    <cfRule type="expression" dxfId="936" priority="793">
      <formula>$D37="SNA"</formula>
    </cfRule>
  </conditionalFormatting>
  <conditionalFormatting sqref="J43">
    <cfRule type="expression" dxfId="935" priority="768">
      <formula>$D43="OPN"</formula>
    </cfRule>
    <cfRule type="expression" dxfId="934" priority="769">
      <formula>$D43="RES"</formula>
    </cfRule>
    <cfRule type="expression" dxfId="933" priority="770">
      <formula>$D43="SMOD"</formula>
    </cfRule>
    <cfRule type="expression" dxfId="932" priority="771">
      <formula>$D43="CDMOD"</formula>
    </cfRule>
    <cfRule type="expression" dxfId="931" priority="772">
      <formula>$D43="ABMOD"</formula>
    </cfRule>
    <cfRule type="expression" dxfId="930" priority="773">
      <formula>$D43="NDC"</formula>
    </cfRule>
    <cfRule type="expression" dxfId="929" priority="774">
      <formula>$D43="NCC"</formula>
    </cfRule>
    <cfRule type="expression" dxfId="928" priority="775">
      <formula>$D43="NBC"</formula>
    </cfRule>
    <cfRule type="expression" dxfId="927" priority="776">
      <formula>$D43="NAC"</formula>
    </cfRule>
    <cfRule type="expression" dxfId="926" priority="777">
      <formula>$D43="SND"</formula>
    </cfRule>
    <cfRule type="expression" dxfId="925" priority="778">
      <formula>$D43="SNC"</formula>
    </cfRule>
    <cfRule type="expression" dxfId="924" priority="779">
      <formula>$D43="SNB"</formula>
    </cfRule>
    <cfRule type="expression" dxfId="923" priority="780">
      <formula>$D43="SNA"</formula>
    </cfRule>
  </conditionalFormatting>
  <conditionalFormatting sqref="J44:J47">
    <cfRule type="expression" dxfId="922" priority="755">
      <formula>$D44="OPN"</formula>
    </cfRule>
    <cfRule type="expression" dxfId="921" priority="756">
      <formula>$D44="RES"</formula>
    </cfRule>
    <cfRule type="expression" dxfId="920" priority="757">
      <formula>$D44="SMOD"</formula>
    </cfRule>
    <cfRule type="expression" dxfId="919" priority="758">
      <formula>$D44="CDMOD"</formula>
    </cfRule>
    <cfRule type="expression" dxfId="918" priority="759">
      <formula>$D44="ABMOD"</formula>
    </cfRule>
    <cfRule type="expression" dxfId="917" priority="760">
      <formula>$D44="NDC"</formula>
    </cfRule>
    <cfRule type="expression" dxfId="916" priority="761">
      <formula>$D44="NCC"</formula>
    </cfRule>
    <cfRule type="expression" dxfId="915" priority="762">
      <formula>$D44="NBC"</formula>
    </cfRule>
    <cfRule type="expression" dxfId="914" priority="763">
      <formula>$D44="NAC"</formula>
    </cfRule>
    <cfRule type="expression" dxfId="913" priority="764">
      <formula>$D44="SND"</formula>
    </cfRule>
    <cfRule type="expression" dxfId="912" priority="765">
      <formula>$D44="SNC"</formula>
    </cfRule>
    <cfRule type="expression" dxfId="911" priority="766">
      <formula>$D44="SNB"</formula>
    </cfRule>
    <cfRule type="expression" dxfId="910" priority="767">
      <formula>$D44="SNA"</formula>
    </cfRule>
  </conditionalFormatting>
  <conditionalFormatting sqref="J50">
    <cfRule type="expression" dxfId="909" priority="742">
      <formula>$D50="OPN"</formula>
    </cfRule>
    <cfRule type="expression" dxfId="908" priority="743">
      <formula>$D50="RES"</formula>
    </cfRule>
    <cfRule type="expression" dxfId="907" priority="744">
      <formula>$D50="SMOD"</formula>
    </cfRule>
    <cfRule type="expression" dxfId="906" priority="745">
      <formula>$D50="CDMOD"</formula>
    </cfRule>
    <cfRule type="expression" dxfId="905" priority="746">
      <formula>$D50="ABMOD"</formula>
    </cfRule>
    <cfRule type="expression" dxfId="904" priority="747">
      <formula>$D50="NDC"</formula>
    </cfRule>
    <cfRule type="expression" dxfId="903" priority="748">
      <formula>$D50="NCC"</formula>
    </cfRule>
    <cfRule type="expression" dxfId="902" priority="749">
      <formula>$D50="NBC"</formula>
    </cfRule>
    <cfRule type="expression" dxfId="901" priority="750">
      <formula>$D50="NAC"</formula>
    </cfRule>
    <cfRule type="expression" dxfId="900" priority="751">
      <formula>$D50="SND"</formula>
    </cfRule>
    <cfRule type="expression" dxfId="899" priority="752">
      <formula>$D50="SNC"</formula>
    </cfRule>
    <cfRule type="expression" dxfId="898" priority="753">
      <formula>$D50="SNB"</formula>
    </cfRule>
    <cfRule type="expression" dxfId="897" priority="754">
      <formula>$D50="SNA"</formula>
    </cfRule>
  </conditionalFormatting>
  <conditionalFormatting sqref="J51:J54">
    <cfRule type="expression" dxfId="896" priority="729">
      <formula>$D51="OPN"</formula>
    </cfRule>
    <cfRule type="expression" dxfId="895" priority="730">
      <formula>$D51="RES"</formula>
    </cfRule>
    <cfRule type="expression" dxfId="894" priority="731">
      <formula>$D51="SMOD"</formula>
    </cfRule>
    <cfRule type="expression" dxfId="893" priority="732">
      <formula>$D51="CDMOD"</formula>
    </cfRule>
    <cfRule type="expression" dxfId="892" priority="733">
      <formula>$D51="ABMOD"</formula>
    </cfRule>
    <cfRule type="expression" dxfId="891" priority="734">
      <formula>$D51="NDC"</formula>
    </cfRule>
    <cfRule type="expression" dxfId="890" priority="735">
      <formula>$D51="NCC"</formula>
    </cfRule>
    <cfRule type="expression" dxfId="889" priority="736">
      <formula>$D51="NBC"</formula>
    </cfRule>
    <cfRule type="expression" dxfId="888" priority="737">
      <formula>$D51="NAC"</formula>
    </cfRule>
    <cfRule type="expression" dxfId="887" priority="738">
      <formula>$D51="SND"</formula>
    </cfRule>
    <cfRule type="expression" dxfId="886" priority="739">
      <formula>$D51="SNC"</formula>
    </cfRule>
    <cfRule type="expression" dxfId="885" priority="740">
      <formula>$D51="SNB"</formula>
    </cfRule>
    <cfRule type="expression" dxfId="884" priority="741">
      <formula>$D51="SNA"</formula>
    </cfRule>
  </conditionalFormatting>
  <conditionalFormatting sqref="J57">
    <cfRule type="expression" dxfId="883" priority="716">
      <formula>$D57="OPN"</formula>
    </cfRule>
    <cfRule type="expression" dxfId="882" priority="717">
      <formula>$D57="RES"</formula>
    </cfRule>
    <cfRule type="expression" dxfId="881" priority="718">
      <formula>$D57="SMOD"</formula>
    </cfRule>
    <cfRule type="expression" dxfId="880" priority="719">
      <formula>$D57="CDMOD"</formula>
    </cfRule>
    <cfRule type="expression" dxfId="879" priority="720">
      <formula>$D57="ABMOD"</formula>
    </cfRule>
    <cfRule type="expression" dxfId="878" priority="721">
      <formula>$D57="NDC"</formula>
    </cfRule>
    <cfRule type="expression" dxfId="877" priority="722">
      <formula>$D57="NCC"</formula>
    </cfRule>
    <cfRule type="expression" dxfId="876" priority="723">
      <formula>$D57="NBC"</formula>
    </cfRule>
    <cfRule type="expression" dxfId="875" priority="724">
      <formula>$D57="NAC"</formula>
    </cfRule>
    <cfRule type="expression" dxfId="874" priority="725">
      <formula>$D57="SND"</formula>
    </cfRule>
    <cfRule type="expression" dxfId="873" priority="726">
      <formula>$D57="SNC"</formula>
    </cfRule>
    <cfRule type="expression" dxfId="872" priority="727">
      <formula>$D57="SNB"</formula>
    </cfRule>
    <cfRule type="expression" dxfId="871" priority="728">
      <formula>$D57="SNA"</formula>
    </cfRule>
  </conditionalFormatting>
  <conditionalFormatting sqref="J58:J61">
    <cfRule type="expression" dxfId="870" priority="703">
      <formula>$D58="OPN"</formula>
    </cfRule>
    <cfRule type="expression" dxfId="869" priority="704">
      <formula>$D58="RES"</formula>
    </cfRule>
    <cfRule type="expression" dxfId="868" priority="705">
      <formula>$D58="SMOD"</formula>
    </cfRule>
    <cfRule type="expression" dxfId="867" priority="706">
      <formula>$D58="CDMOD"</formula>
    </cfRule>
    <cfRule type="expression" dxfId="866" priority="707">
      <formula>$D58="ABMOD"</formula>
    </cfRule>
    <cfRule type="expression" dxfId="865" priority="708">
      <formula>$D58="NDC"</formula>
    </cfRule>
    <cfRule type="expression" dxfId="864" priority="709">
      <formula>$D58="NCC"</formula>
    </cfRule>
    <cfRule type="expression" dxfId="863" priority="710">
      <formula>$D58="NBC"</formula>
    </cfRule>
    <cfRule type="expression" dxfId="862" priority="711">
      <formula>$D58="NAC"</formula>
    </cfRule>
    <cfRule type="expression" dxfId="861" priority="712">
      <formula>$D58="SND"</formula>
    </cfRule>
    <cfRule type="expression" dxfId="860" priority="713">
      <formula>$D58="SNC"</formula>
    </cfRule>
    <cfRule type="expression" dxfId="859" priority="714">
      <formula>$D58="SNB"</formula>
    </cfRule>
    <cfRule type="expression" dxfId="858" priority="715">
      <formula>$D58="SNA"</formula>
    </cfRule>
  </conditionalFormatting>
  <conditionalFormatting sqref="J64">
    <cfRule type="expression" dxfId="857" priority="690">
      <formula>$D64="OPN"</formula>
    </cfRule>
    <cfRule type="expression" dxfId="856" priority="691">
      <formula>$D64="RES"</formula>
    </cfRule>
    <cfRule type="expression" dxfId="855" priority="692">
      <formula>$D64="SMOD"</formula>
    </cfRule>
    <cfRule type="expression" dxfId="854" priority="693">
      <formula>$D64="CDMOD"</formula>
    </cfRule>
    <cfRule type="expression" dxfId="853" priority="694">
      <formula>$D64="ABMOD"</formula>
    </cfRule>
    <cfRule type="expression" dxfId="852" priority="695">
      <formula>$D64="NDC"</formula>
    </cfRule>
    <cfRule type="expression" dxfId="851" priority="696">
      <formula>$D64="NCC"</formula>
    </cfRule>
    <cfRule type="expression" dxfId="850" priority="697">
      <formula>$D64="NBC"</formula>
    </cfRule>
    <cfRule type="expression" dxfId="849" priority="698">
      <formula>$D64="NAC"</formula>
    </cfRule>
    <cfRule type="expression" dxfId="848" priority="699">
      <formula>$D64="SND"</formula>
    </cfRule>
    <cfRule type="expression" dxfId="847" priority="700">
      <formula>$D64="SNC"</formula>
    </cfRule>
    <cfRule type="expression" dxfId="846" priority="701">
      <formula>$D64="SNB"</formula>
    </cfRule>
    <cfRule type="expression" dxfId="845" priority="702">
      <formula>$D64="SNA"</formula>
    </cfRule>
  </conditionalFormatting>
  <conditionalFormatting sqref="J65:J68">
    <cfRule type="expression" dxfId="844" priority="677">
      <formula>$D65="OPN"</formula>
    </cfRule>
    <cfRule type="expression" dxfId="843" priority="678">
      <formula>$D65="RES"</formula>
    </cfRule>
    <cfRule type="expression" dxfId="842" priority="679">
      <formula>$D65="SMOD"</formula>
    </cfRule>
    <cfRule type="expression" dxfId="841" priority="680">
      <formula>$D65="CDMOD"</formula>
    </cfRule>
    <cfRule type="expression" dxfId="840" priority="681">
      <formula>$D65="ABMOD"</formula>
    </cfRule>
    <cfRule type="expression" dxfId="839" priority="682">
      <formula>$D65="NDC"</formula>
    </cfRule>
    <cfRule type="expression" dxfId="838" priority="683">
      <formula>$D65="NCC"</formula>
    </cfRule>
    <cfRule type="expression" dxfId="837" priority="684">
      <formula>$D65="NBC"</formula>
    </cfRule>
    <cfRule type="expression" dxfId="836" priority="685">
      <formula>$D65="NAC"</formula>
    </cfRule>
    <cfRule type="expression" dxfId="835" priority="686">
      <formula>$D65="SND"</formula>
    </cfRule>
    <cfRule type="expression" dxfId="834" priority="687">
      <formula>$D65="SNC"</formula>
    </cfRule>
    <cfRule type="expression" dxfId="833" priority="688">
      <formula>$D65="SNB"</formula>
    </cfRule>
    <cfRule type="expression" dxfId="832" priority="689">
      <formula>$D65="SNA"</formula>
    </cfRule>
  </conditionalFormatting>
  <conditionalFormatting sqref="J72:J75">
    <cfRule type="expression" dxfId="831" priority="651">
      <formula>$D72="OPN"</formula>
    </cfRule>
    <cfRule type="expression" dxfId="830" priority="652">
      <formula>$D72="RES"</formula>
    </cfRule>
    <cfRule type="expression" dxfId="829" priority="653">
      <formula>$D72="SMOD"</formula>
    </cfRule>
    <cfRule type="expression" dxfId="828" priority="654">
      <formula>$D72="CDMOD"</formula>
    </cfRule>
    <cfRule type="expression" dxfId="827" priority="655">
      <formula>$D72="ABMOD"</formula>
    </cfRule>
    <cfRule type="expression" dxfId="826" priority="656">
      <formula>$D72="NDC"</formula>
    </cfRule>
    <cfRule type="expression" dxfId="825" priority="657">
      <formula>$D72="NCC"</formula>
    </cfRule>
    <cfRule type="expression" dxfId="824" priority="658">
      <formula>$D72="NBC"</formula>
    </cfRule>
    <cfRule type="expression" dxfId="823" priority="659">
      <formula>$D72="NAC"</formula>
    </cfRule>
    <cfRule type="expression" dxfId="822" priority="660">
      <formula>$D72="SND"</formula>
    </cfRule>
    <cfRule type="expression" dxfId="821" priority="661">
      <formula>$D72="SNC"</formula>
    </cfRule>
    <cfRule type="expression" dxfId="820" priority="662">
      <formula>$D72="SNB"</formula>
    </cfRule>
    <cfRule type="expression" dxfId="819" priority="663">
      <formula>$D72="SNA"</formula>
    </cfRule>
  </conditionalFormatting>
  <conditionalFormatting sqref="J78">
    <cfRule type="expression" dxfId="818" priority="638">
      <formula>$D78="OPN"</formula>
    </cfRule>
    <cfRule type="expression" dxfId="817" priority="639">
      <formula>$D78="RES"</formula>
    </cfRule>
    <cfRule type="expression" dxfId="816" priority="640">
      <formula>$D78="SMOD"</formula>
    </cfRule>
    <cfRule type="expression" dxfId="815" priority="641">
      <formula>$D78="CDMOD"</formula>
    </cfRule>
    <cfRule type="expression" dxfId="814" priority="642">
      <formula>$D78="ABMOD"</formula>
    </cfRule>
    <cfRule type="expression" dxfId="813" priority="643">
      <formula>$D78="NDC"</formula>
    </cfRule>
    <cfRule type="expression" dxfId="812" priority="644">
      <formula>$D78="NCC"</formula>
    </cfRule>
    <cfRule type="expression" dxfId="811" priority="645">
      <formula>$D78="NBC"</formula>
    </cfRule>
    <cfRule type="expression" dxfId="810" priority="646">
      <formula>$D78="NAC"</formula>
    </cfRule>
    <cfRule type="expression" dxfId="809" priority="647">
      <formula>$D78="SND"</formula>
    </cfRule>
    <cfRule type="expression" dxfId="808" priority="648">
      <formula>$D78="SNC"</formula>
    </cfRule>
    <cfRule type="expression" dxfId="807" priority="649">
      <formula>$D78="SNB"</formula>
    </cfRule>
    <cfRule type="expression" dxfId="806" priority="650">
      <formula>$D78="SNA"</formula>
    </cfRule>
  </conditionalFormatting>
  <conditionalFormatting sqref="J79:J82">
    <cfRule type="expression" dxfId="805" priority="625">
      <formula>$D79="OPN"</formula>
    </cfRule>
    <cfRule type="expression" dxfId="804" priority="626">
      <formula>$D79="RES"</formula>
    </cfRule>
    <cfRule type="expression" dxfId="803" priority="627">
      <formula>$D79="SMOD"</formula>
    </cfRule>
    <cfRule type="expression" dxfId="802" priority="628">
      <formula>$D79="CDMOD"</formula>
    </cfRule>
    <cfRule type="expression" dxfId="801" priority="629">
      <formula>$D79="ABMOD"</formula>
    </cfRule>
    <cfRule type="expression" dxfId="800" priority="630">
      <formula>$D79="NDC"</formula>
    </cfRule>
    <cfRule type="expression" dxfId="799" priority="631">
      <formula>$D79="NCC"</formula>
    </cfRule>
    <cfRule type="expression" dxfId="798" priority="632">
      <formula>$D79="NBC"</formula>
    </cfRule>
    <cfRule type="expression" dxfId="797" priority="633">
      <formula>$D79="NAC"</formula>
    </cfRule>
    <cfRule type="expression" dxfId="796" priority="634">
      <formula>$D79="SND"</formula>
    </cfRule>
    <cfRule type="expression" dxfId="795" priority="635">
      <formula>$D79="SNC"</formula>
    </cfRule>
    <cfRule type="expression" dxfId="794" priority="636">
      <formula>$D79="SNB"</formula>
    </cfRule>
    <cfRule type="expression" dxfId="793" priority="637">
      <formula>$D79="SNA"</formula>
    </cfRule>
  </conditionalFormatting>
  <conditionalFormatting sqref="J85">
    <cfRule type="expression" dxfId="792" priority="612">
      <formula>$D85="OPN"</formula>
    </cfRule>
    <cfRule type="expression" dxfId="791" priority="613">
      <formula>$D85="RES"</formula>
    </cfRule>
    <cfRule type="expression" dxfId="790" priority="614">
      <formula>$D85="SMOD"</formula>
    </cfRule>
    <cfRule type="expression" dxfId="789" priority="615">
      <formula>$D85="CDMOD"</formula>
    </cfRule>
    <cfRule type="expression" dxfId="788" priority="616">
      <formula>$D85="ABMOD"</formula>
    </cfRule>
    <cfRule type="expression" dxfId="787" priority="617">
      <formula>$D85="NDC"</formula>
    </cfRule>
    <cfRule type="expression" dxfId="786" priority="618">
      <formula>$D85="NCC"</formula>
    </cfRule>
    <cfRule type="expression" dxfId="785" priority="619">
      <formula>$D85="NBC"</formula>
    </cfRule>
    <cfRule type="expression" dxfId="784" priority="620">
      <formula>$D85="NAC"</formula>
    </cfRule>
    <cfRule type="expression" dxfId="783" priority="621">
      <formula>$D85="SND"</formula>
    </cfRule>
    <cfRule type="expression" dxfId="782" priority="622">
      <formula>$D85="SNC"</formula>
    </cfRule>
    <cfRule type="expression" dxfId="781" priority="623">
      <formula>$D85="SNB"</formula>
    </cfRule>
    <cfRule type="expression" dxfId="780" priority="624">
      <formula>$D85="SNA"</formula>
    </cfRule>
  </conditionalFormatting>
  <conditionalFormatting sqref="J86:J89">
    <cfRule type="expression" dxfId="779" priority="599">
      <formula>$D86="OPN"</formula>
    </cfRule>
    <cfRule type="expression" dxfId="778" priority="600">
      <formula>$D86="RES"</formula>
    </cfRule>
    <cfRule type="expression" dxfId="777" priority="601">
      <formula>$D86="SMOD"</formula>
    </cfRule>
    <cfRule type="expression" dxfId="776" priority="602">
      <formula>$D86="CDMOD"</formula>
    </cfRule>
    <cfRule type="expression" dxfId="775" priority="603">
      <formula>$D86="ABMOD"</formula>
    </cfRule>
    <cfRule type="expression" dxfId="774" priority="604">
      <formula>$D86="NDC"</formula>
    </cfRule>
    <cfRule type="expression" dxfId="773" priority="605">
      <formula>$D86="NCC"</formula>
    </cfRule>
    <cfRule type="expression" dxfId="772" priority="606">
      <formula>$D86="NBC"</formula>
    </cfRule>
    <cfRule type="expression" dxfId="771" priority="607">
      <formula>$D86="NAC"</formula>
    </cfRule>
    <cfRule type="expression" dxfId="770" priority="608">
      <formula>$D86="SND"</formula>
    </cfRule>
    <cfRule type="expression" dxfId="769" priority="609">
      <formula>$D86="SNC"</formula>
    </cfRule>
    <cfRule type="expression" dxfId="768" priority="610">
      <formula>$D86="SNB"</formula>
    </cfRule>
    <cfRule type="expression" dxfId="767" priority="611">
      <formula>$D86="SNA"</formula>
    </cfRule>
  </conditionalFormatting>
  <conditionalFormatting sqref="J92 J97">
    <cfRule type="expression" dxfId="766" priority="586">
      <formula>$D92="OPN"</formula>
    </cfRule>
    <cfRule type="expression" dxfId="765" priority="587">
      <formula>$D92="RES"</formula>
    </cfRule>
    <cfRule type="expression" dxfId="764" priority="588">
      <formula>$D92="SMOD"</formula>
    </cfRule>
    <cfRule type="expression" dxfId="763" priority="589">
      <formula>$D92="CDMOD"</formula>
    </cfRule>
    <cfRule type="expression" dxfId="762" priority="590">
      <formula>$D92="ABMOD"</formula>
    </cfRule>
    <cfRule type="expression" dxfId="761" priority="591">
      <formula>$D92="NDC"</formula>
    </cfRule>
    <cfRule type="expression" dxfId="760" priority="592">
      <formula>$D92="NCC"</formula>
    </cfRule>
    <cfRule type="expression" dxfId="759" priority="593">
      <formula>$D92="NBC"</formula>
    </cfRule>
    <cfRule type="expression" dxfId="758" priority="594">
      <formula>$D92="NAC"</formula>
    </cfRule>
    <cfRule type="expression" dxfId="757" priority="595">
      <formula>$D92="SND"</formula>
    </cfRule>
    <cfRule type="expression" dxfId="756" priority="596">
      <formula>$D92="SNC"</formula>
    </cfRule>
    <cfRule type="expression" dxfId="755" priority="597">
      <formula>$D92="SNB"</formula>
    </cfRule>
    <cfRule type="expression" dxfId="754" priority="598">
      <formula>$D92="SNA"</formula>
    </cfRule>
  </conditionalFormatting>
  <conditionalFormatting sqref="J93:J96 J98">
    <cfRule type="expression" dxfId="753" priority="573">
      <formula>$D93="OPN"</formula>
    </cfRule>
    <cfRule type="expression" dxfId="752" priority="574">
      <formula>$D93="RES"</formula>
    </cfRule>
    <cfRule type="expression" dxfId="751" priority="575">
      <formula>$D93="SMOD"</formula>
    </cfRule>
    <cfRule type="expression" dxfId="750" priority="576">
      <formula>$D93="CDMOD"</formula>
    </cfRule>
    <cfRule type="expression" dxfId="749" priority="577">
      <formula>$D93="ABMOD"</formula>
    </cfRule>
    <cfRule type="expression" dxfId="748" priority="578">
      <formula>$D93="NDC"</formula>
    </cfRule>
    <cfRule type="expression" dxfId="747" priority="579">
      <formula>$D93="NCC"</formula>
    </cfRule>
    <cfRule type="expression" dxfId="746" priority="580">
      <formula>$D93="NBC"</formula>
    </cfRule>
    <cfRule type="expression" dxfId="745" priority="581">
      <formula>$D93="NAC"</formula>
    </cfRule>
    <cfRule type="expression" dxfId="744" priority="582">
      <formula>$D93="SND"</formula>
    </cfRule>
    <cfRule type="expression" dxfId="743" priority="583">
      <formula>$D93="SNC"</formula>
    </cfRule>
    <cfRule type="expression" dxfId="742" priority="584">
      <formula>$D93="SNB"</formula>
    </cfRule>
    <cfRule type="expression" dxfId="741" priority="585">
      <formula>$D93="SNA"</formula>
    </cfRule>
  </conditionalFormatting>
  <conditionalFormatting sqref="J101">
    <cfRule type="expression" dxfId="740" priority="560">
      <formula>$D101="OPN"</formula>
    </cfRule>
    <cfRule type="expression" dxfId="739" priority="561">
      <formula>$D101="RES"</formula>
    </cfRule>
    <cfRule type="expression" dxfId="738" priority="562">
      <formula>$D101="SMOD"</formula>
    </cfRule>
    <cfRule type="expression" dxfId="737" priority="563">
      <formula>$D101="CDMOD"</formula>
    </cfRule>
    <cfRule type="expression" dxfId="736" priority="564">
      <formula>$D101="ABMOD"</formula>
    </cfRule>
    <cfRule type="expression" dxfId="735" priority="565">
      <formula>$D101="NDC"</formula>
    </cfRule>
    <cfRule type="expression" dxfId="734" priority="566">
      <formula>$D101="NCC"</formula>
    </cfRule>
    <cfRule type="expression" dxfId="733" priority="567">
      <formula>$D101="NBC"</formula>
    </cfRule>
    <cfRule type="expression" dxfId="732" priority="568">
      <formula>$D101="NAC"</formula>
    </cfRule>
    <cfRule type="expression" dxfId="731" priority="569">
      <formula>$D101="SND"</formula>
    </cfRule>
    <cfRule type="expression" dxfId="730" priority="570">
      <formula>$D101="SNC"</formula>
    </cfRule>
    <cfRule type="expression" dxfId="729" priority="571">
      <formula>$D101="SNB"</formula>
    </cfRule>
    <cfRule type="expression" dxfId="728" priority="572">
      <formula>$D101="SNA"</formula>
    </cfRule>
  </conditionalFormatting>
  <conditionalFormatting sqref="J102:J105">
    <cfRule type="expression" dxfId="727" priority="547">
      <formula>$D102="OPN"</formula>
    </cfRule>
    <cfRule type="expression" dxfId="726" priority="548">
      <formula>$D102="RES"</formula>
    </cfRule>
    <cfRule type="expression" dxfId="725" priority="549">
      <formula>$D102="SMOD"</formula>
    </cfRule>
    <cfRule type="expression" dxfId="724" priority="550">
      <formula>$D102="CDMOD"</formula>
    </cfRule>
    <cfRule type="expression" dxfId="723" priority="551">
      <formula>$D102="ABMOD"</formula>
    </cfRule>
    <cfRule type="expression" dxfId="722" priority="552">
      <formula>$D102="NDC"</formula>
    </cfRule>
    <cfRule type="expression" dxfId="721" priority="553">
      <formula>$D102="NCC"</formula>
    </cfRule>
    <cfRule type="expression" dxfId="720" priority="554">
      <formula>$D102="NBC"</formula>
    </cfRule>
    <cfRule type="expression" dxfId="719" priority="555">
      <formula>$D102="NAC"</formula>
    </cfRule>
    <cfRule type="expression" dxfId="718" priority="556">
      <formula>$D102="SND"</formula>
    </cfRule>
    <cfRule type="expression" dxfId="717" priority="557">
      <formula>$D102="SNC"</formula>
    </cfRule>
    <cfRule type="expression" dxfId="716" priority="558">
      <formula>$D102="SNB"</formula>
    </cfRule>
    <cfRule type="expression" dxfId="715" priority="559">
      <formula>$D102="SNA"</formula>
    </cfRule>
  </conditionalFormatting>
  <conditionalFormatting sqref="J108">
    <cfRule type="expression" dxfId="714" priority="534">
      <formula>$D108="OPN"</formula>
    </cfRule>
    <cfRule type="expression" dxfId="713" priority="535">
      <formula>$D108="RES"</formula>
    </cfRule>
    <cfRule type="expression" dxfId="712" priority="536">
      <formula>$D108="SMOD"</formula>
    </cfRule>
    <cfRule type="expression" dxfId="711" priority="537">
      <formula>$D108="CDMOD"</formula>
    </cfRule>
    <cfRule type="expression" dxfId="710" priority="538">
      <formula>$D108="ABMOD"</formula>
    </cfRule>
    <cfRule type="expression" dxfId="709" priority="539">
      <formula>$D108="NDC"</formula>
    </cfRule>
    <cfRule type="expression" dxfId="708" priority="540">
      <formula>$D108="NCC"</formula>
    </cfRule>
    <cfRule type="expression" dxfId="707" priority="541">
      <formula>$D108="NBC"</formula>
    </cfRule>
    <cfRule type="expression" dxfId="706" priority="542">
      <formula>$D108="NAC"</formula>
    </cfRule>
    <cfRule type="expression" dxfId="705" priority="543">
      <formula>$D108="SND"</formula>
    </cfRule>
    <cfRule type="expression" dxfId="704" priority="544">
      <formula>$D108="SNC"</formula>
    </cfRule>
    <cfRule type="expression" dxfId="703" priority="545">
      <formula>$D108="SNB"</formula>
    </cfRule>
    <cfRule type="expression" dxfId="702" priority="546">
      <formula>$D108="SNA"</formula>
    </cfRule>
  </conditionalFormatting>
  <conditionalFormatting sqref="J109:J112">
    <cfRule type="expression" dxfId="701" priority="521">
      <formula>$D109="OPN"</formula>
    </cfRule>
    <cfRule type="expression" dxfId="700" priority="522">
      <formula>$D109="RES"</formula>
    </cfRule>
    <cfRule type="expression" dxfId="699" priority="523">
      <formula>$D109="SMOD"</formula>
    </cfRule>
    <cfRule type="expression" dxfId="698" priority="524">
      <formula>$D109="CDMOD"</formula>
    </cfRule>
    <cfRule type="expression" dxfId="697" priority="525">
      <formula>$D109="ABMOD"</formula>
    </cfRule>
    <cfRule type="expression" dxfId="696" priority="526">
      <formula>$D109="NDC"</formula>
    </cfRule>
    <cfRule type="expression" dxfId="695" priority="527">
      <formula>$D109="NCC"</formula>
    </cfRule>
    <cfRule type="expression" dxfId="694" priority="528">
      <formula>$D109="NBC"</formula>
    </cfRule>
    <cfRule type="expression" dxfId="693" priority="529">
      <formula>$D109="NAC"</formula>
    </cfRule>
    <cfRule type="expression" dxfId="692" priority="530">
      <formula>$D109="SND"</formula>
    </cfRule>
    <cfRule type="expression" dxfId="691" priority="531">
      <formula>$D109="SNC"</formula>
    </cfRule>
    <cfRule type="expression" dxfId="690" priority="532">
      <formula>$D109="SNB"</formula>
    </cfRule>
    <cfRule type="expression" dxfId="689" priority="533">
      <formula>$D109="SNA"</formula>
    </cfRule>
  </conditionalFormatting>
  <conditionalFormatting sqref="J115">
    <cfRule type="expression" dxfId="688" priority="508">
      <formula>$D115="OPN"</formula>
    </cfRule>
    <cfRule type="expression" dxfId="687" priority="509">
      <formula>$D115="RES"</formula>
    </cfRule>
    <cfRule type="expression" dxfId="686" priority="510">
      <formula>$D115="SMOD"</formula>
    </cfRule>
    <cfRule type="expression" dxfId="685" priority="511">
      <formula>$D115="CDMOD"</formula>
    </cfRule>
    <cfRule type="expression" dxfId="684" priority="512">
      <formula>$D115="ABMOD"</formula>
    </cfRule>
    <cfRule type="expression" dxfId="683" priority="513">
      <formula>$D115="NDC"</formula>
    </cfRule>
    <cfRule type="expression" dxfId="682" priority="514">
      <formula>$D115="NCC"</formula>
    </cfRule>
    <cfRule type="expression" dxfId="681" priority="515">
      <formula>$D115="NBC"</formula>
    </cfRule>
    <cfRule type="expression" dxfId="680" priority="516">
      <formula>$D115="NAC"</formula>
    </cfRule>
    <cfRule type="expression" dxfId="679" priority="517">
      <formula>$D115="SND"</formula>
    </cfRule>
    <cfRule type="expression" dxfId="678" priority="518">
      <formula>$D115="SNC"</formula>
    </cfRule>
    <cfRule type="expression" dxfId="677" priority="519">
      <formula>$D115="SNB"</formula>
    </cfRule>
    <cfRule type="expression" dxfId="676" priority="520">
      <formula>$D115="SNA"</formula>
    </cfRule>
  </conditionalFormatting>
  <conditionalFormatting sqref="J116:J119">
    <cfRule type="expression" dxfId="675" priority="495">
      <formula>$D116="OPN"</formula>
    </cfRule>
    <cfRule type="expression" dxfId="674" priority="496">
      <formula>$D116="RES"</formula>
    </cfRule>
    <cfRule type="expression" dxfId="673" priority="497">
      <formula>$D116="SMOD"</formula>
    </cfRule>
    <cfRule type="expression" dxfId="672" priority="498">
      <formula>$D116="CDMOD"</formula>
    </cfRule>
    <cfRule type="expression" dxfId="671" priority="499">
      <formula>$D116="ABMOD"</formula>
    </cfRule>
    <cfRule type="expression" dxfId="670" priority="500">
      <formula>$D116="NDC"</formula>
    </cfRule>
    <cfRule type="expression" dxfId="669" priority="501">
      <formula>$D116="NCC"</formula>
    </cfRule>
    <cfRule type="expression" dxfId="668" priority="502">
      <formula>$D116="NBC"</formula>
    </cfRule>
    <cfRule type="expression" dxfId="667" priority="503">
      <formula>$D116="NAC"</formula>
    </cfRule>
    <cfRule type="expression" dxfId="666" priority="504">
      <formula>$D116="SND"</formula>
    </cfRule>
    <cfRule type="expression" dxfId="665" priority="505">
      <formula>$D116="SNC"</formula>
    </cfRule>
    <cfRule type="expression" dxfId="664" priority="506">
      <formula>$D116="SNB"</formula>
    </cfRule>
    <cfRule type="expression" dxfId="663" priority="507">
      <formula>$D116="SNA"</formula>
    </cfRule>
  </conditionalFormatting>
  <conditionalFormatting sqref="J122">
    <cfRule type="expression" dxfId="662" priority="482">
      <formula>$D122="OPN"</formula>
    </cfRule>
    <cfRule type="expression" dxfId="661" priority="483">
      <formula>$D122="RES"</formula>
    </cfRule>
    <cfRule type="expression" dxfId="660" priority="484">
      <formula>$D122="SMOD"</formula>
    </cfRule>
    <cfRule type="expression" dxfId="659" priority="485">
      <formula>$D122="CDMOD"</formula>
    </cfRule>
    <cfRule type="expression" dxfId="658" priority="486">
      <formula>$D122="ABMOD"</formula>
    </cfRule>
    <cfRule type="expression" dxfId="657" priority="487">
      <formula>$D122="NDC"</formula>
    </cfRule>
    <cfRule type="expression" dxfId="656" priority="488">
      <formula>$D122="NCC"</formula>
    </cfRule>
    <cfRule type="expression" dxfId="655" priority="489">
      <formula>$D122="NBC"</formula>
    </cfRule>
    <cfRule type="expression" dxfId="654" priority="490">
      <formula>$D122="NAC"</formula>
    </cfRule>
    <cfRule type="expression" dxfId="653" priority="491">
      <formula>$D122="SND"</formula>
    </cfRule>
    <cfRule type="expression" dxfId="652" priority="492">
      <formula>$D122="SNC"</formula>
    </cfRule>
    <cfRule type="expression" dxfId="651" priority="493">
      <formula>$D122="SNB"</formula>
    </cfRule>
    <cfRule type="expression" dxfId="650" priority="494">
      <formula>$D122="SNA"</formula>
    </cfRule>
  </conditionalFormatting>
  <conditionalFormatting sqref="J123:J126">
    <cfRule type="expression" dxfId="649" priority="469">
      <formula>$D123="OPN"</formula>
    </cfRule>
    <cfRule type="expression" dxfId="648" priority="470">
      <formula>$D123="RES"</formula>
    </cfRule>
    <cfRule type="expression" dxfId="647" priority="471">
      <formula>$D123="SMOD"</formula>
    </cfRule>
    <cfRule type="expression" dxfId="646" priority="472">
      <formula>$D123="CDMOD"</formula>
    </cfRule>
    <cfRule type="expression" dxfId="645" priority="473">
      <formula>$D123="ABMOD"</formula>
    </cfRule>
    <cfRule type="expression" dxfId="644" priority="474">
      <formula>$D123="NDC"</formula>
    </cfRule>
    <cfRule type="expression" dxfId="643" priority="475">
      <formula>$D123="NCC"</formula>
    </cfRule>
    <cfRule type="expression" dxfId="642" priority="476">
      <formula>$D123="NBC"</formula>
    </cfRule>
    <cfRule type="expression" dxfId="641" priority="477">
      <formula>$D123="NAC"</formula>
    </cfRule>
    <cfRule type="expression" dxfId="640" priority="478">
      <formula>$D123="SND"</formula>
    </cfRule>
    <cfRule type="expression" dxfId="639" priority="479">
      <formula>$D123="SNC"</formula>
    </cfRule>
    <cfRule type="expression" dxfId="638" priority="480">
      <formula>$D123="SNB"</formula>
    </cfRule>
    <cfRule type="expression" dxfId="637" priority="481">
      <formula>$D123="SNA"</formula>
    </cfRule>
  </conditionalFormatting>
  <conditionalFormatting sqref="B24:D24 F24:J24 M24:P24">
    <cfRule type="expression" dxfId="636" priority="456">
      <formula>$D24="OPN"</formula>
    </cfRule>
    <cfRule type="expression" dxfId="635" priority="457">
      <formula>$D24="RES"</formula>
    </cfRule>
    <cfRule type="expression" dxfId="634" priority="458">
      <formula>$D24="SMOD"</formula>
    </cfRule>
    <cfRule type="expression" dxfId="633" priority="459">
      <formula>$D24="CDMOD"</formula>
    </cfRule>
    <cfRule type="expression" dxfId="632" priority="460">
      <formula>$D24="ABMOD"</formula>
    </cfRule>
    <cfRule type="expression" dxfId="631" priority="461">
      <formula>$D24="NDC"</formula>
    </cfRule>
    <cfRule type="expression" dxfId="630" priority="462">
      <formula>$D24="NCC"</formula>
    </cfRule>
    <cfRule type="expression" dxfId="629" priority="463">
      <formula>$D24="NBC"</formula>
    </cfRule>
    <cfRule type="expression" dxfId="628" priority="464">
      <formula>$D24="NAC"</formula>
    </cfRule>
    <cfRule type="expression" dxfId="627" priority="465">
      <formula>$D24="SND"</formula>
    </cfRule>
    <cfRule type="expression" dxfId="626" priority="466">
      <formula>$D24="SNC"</formula>
    </cfRule>
    <cfRule type="expression" dxfId="625" priority="467">
      <formula>$D24="SNB"</formula>
    </cfRule>
    <cfRule type="expression" dxfId="624" priority="468">
      <formula>$D24="SNA"</formula>
    </cfRule>
  </conditionalFormatting>
  <conditionalFormatting sqref="K43:K47">
    <cfRule type="expression" dxfId="623" priority="443">
      <formula>$D43="OPN"</formula>
    </cfRule>
    <cfRule type="expression" dxfId="622" priority="444">
      <formula>$D43="RES"</formula>
    </cfRule>
    <cfRule type="expression" dxfId="621" priority="445">
      <formula>$D43="SMOD"</formula>
    </cfRule>
    <cfRule type="expression" dxfId="620" priority="446">
      <formula>$D43="CDMOD"</formula>
    </cfRule>
    <cfRule type="expression" dxfId="619" priority="447">
      <formula>$D43="ABMOD"</formula>
    </cfRule>
    <cfRule type="expression" dxfId="618" priority="448">
      <formula>$D43="NDC"</formula>
    </cfRule>
    <cfRule type="expression" dxfId="617" priority="449">
      <formula>$D43="NCC"</formula>
    </cfRule>
    <cfRule type="expression" dxfId="616" priority="450">
      <formula>$D43="NBC"</formula>
    </cfRule>
    <cfRule type="expression" dxfId="615" priority="451">
      <formula>$D43="NAC"</formula>
    </cfRule>
    <cfRule type="expression" dxfId="614" priority="452">
      <formula>$D43="SND"</formula>
    </cfRule>
    <cfRule type="expression" dxfId="613" priority="453">
      <formula>$D43="SNC"</formula>
    </cfRule>
    <cfRule type="expression" dxfId="612" priority="454">
      <formula>$D43="SNB"</formula>
    </cfRule>
    <cfRule type="expression" dxfId="611" priority="455">
      <formula>$D43="SNA"</formula>
    </cfRule>
  </conditionalFormatting>
  <conditionalFormatting sqref="K50:K54">
    <cfRule type="expression" dxfId="610" priority="430">
      <formula>$D50="OPN"</formula>
    </cfRule>
    <cfRule type="expression" dxfId="609" priority="431">
      <formula>$D50="RES"</formula>
    </cfRule>
    <cfRule type="expression" dxfId="608" priority="432">
      <formula>$D50="SMOD"</formula>
    </cfRule>
    <cfRule type="expression" dxfId="607" priority="433">
      <formula>$D50="CDMOD"</formula>
    </cfRule>
    <cfRule type="expression" dxfId="606" priority="434">
      <formula>$D50="ABMOD"</formula>
    </cfRule>
    <cfRule type="expression" dxfId="605" priority="435">
      <formula>$D50="NDC"</formula>
    </cfRule>
    <cfRule type="expression" dxfId="604" priority="436">
      <formula>$D50="NCC"</formula>
    </cfRule>
    <cfRule type="expression" dxfId="603" priority="437">
      <formula>$D50="NBC"</formula>
    </cfRule>
    <cfRule type="expression" dxfId="602" priority="438">
      <formula>$D50="NAC"</formula>
    </cfRule>
    <cfRule type="expression" dxfId="601" priority="439">
      <formula>$D50="SND"</formula>
    </cfRule>
    <cfRule type="expression" dxfId="600" priority="440">
      <formula>$D50="SNC"</formula>
    </cfRule>
    <cfRule type="expression" dxfId="599" priority="441">
      <formula>$D50="SNB"</formula>
    </cfRule>
    <cfRule type="expression" dxfId="598" priority="442">
      <formula>$D50="SNA"</formula>
    </cfRule>
  </conditionalFormatting>
  <conditionalFormatting sqref="K57:K61">
    <cfRule type="expression" dxfId="597" priority="417">
      <formula>$D57="OPN"</formula>
    </cfRule>
    <cfRule type="expression" dxfId="596" priority="418">
      <formula>$D57="RES"</formula>
    </cfRule>
    <cfRule type="expression" dxfId="595" priority="419">
      <formula>$D57="SMOD"</formula>
    </cfRule>
    <cfRule type="expression" dxfId="594" priority="420">
      <formula>$D57="CDMOD"</formula>
    </cfRule>
    <cfRule type="expression" dxfId="593" priority="421">
      <formula>$D57="ABMOD"</formula>
    </cfRule>
    <cfRule type="expression" dxfId="592" priority="422">
      <formula>$D57="NDC"</formula>
    </cfRule>
    <cfRule type="expression" dxfId="591" priority="423">
      <formula>$D57="NCC"</formula>
    </cfRule>
    <cfRule type="expression" dxfId="590" priority="424">
      <formula>$D57="NBC"</formula>
    </cfRule>
    <cfRule type="expression" dxfId="589" priority="425">
      <formula>$D57="NAC"</formula>
    </cfRule>
    <cfRule type="expression" dxfId="588" priority="426">
      <formula>$D57="SND"</formula>
    </cfRule>
    <cfRule type="expression" dxfId="587" priority="427">
      <formula>$D57="SNC"</formula>
    </cfRule>
    <cfRule type="expression" dxfId="586" priority="428">
      <formula>$D57="SNB"</formula>
    </cfRule>
    <cfRule type="expression" dxfId="585" priority="429">
      <formula>$D57="SNA"</formula>
    </cfRule>
  </conditionalFormatting>
  <conditionalFormatting sqref="K64:K68">
    <cfRule type="expression" dxfId="584" priority="404">
      <formula>$D64="OPN"</formula>
    </cfRule>
    <cfRule type="expression" dxfId="583" priority="405">
      <formula>$D64="RES"</formula>
    </cfRule>
    <cfRule type="expression" dxfId="582" priority="406">
      <formula>$D64="SMOD"</formula>
    </cfRule>
    <cfRule type="expression" dxfId="581" priority="407">
      <formula>$D64="CDMOD"</formula>
    </cfRule>
    <cfRule type="expression" dxfId="580" priority="408">
      <formula>$D64="ABMOD"</formula>
    </cfRule>
    <cfRule type="expression" dxfId="579" priority="409">
      <formula>$D64="NDC"</formula>
    </cfRule>
    <cfRule type="expression" dxfId="578" priority="410">
      <formula>$D64="NCC"</formula>
    </cfRule>
    <cfRule type="expression" dxfId="577" priority="411">
      <formula>$D64="NBC"</formula>
    </cfRule>
    <cfRule type="expression" dxfId="576" priority="412">
      <formula>$D64="NAC"</formula>
    </cfRule>
    <cfRule type="expression" dxfId="575" priority="413">
      <formula>$D64="SND"</formula>
    </cfRule>
    <cfRule type="expression" dxfId="574" priority="414">
      <formula>$D64="SNC"</formula>
    </cfRule>
    <cfRule type="expression" dxfId="573" priority="415">
      <formula>$D64="SNB"</formula>
    </cfRule>
    <cfRule type="expression" dxfId="572" priority="416">
      <formula>$D64="SNA"</formula>
    </cfRule>
  </conditionalFormatting>
  <conditionalFormatting sqref="K72:K75">
    <cfRule type="expression" dxfId="571" priority="391">
      <formula>$D72="OPN"</formula>
    </cfRule>
    <cfRule type="expression" dxfId="570" priority="392">
      <formula>$D72="RES"</formula>
    </cfRule>
    <cfRule type="expression" dxfId="569" priority="393">
      <formula>$D72="SMOD"</formula>
    </cfRule>
    <cfRule type="expression" dxfId="568" priority="394">
      <formula>$D72="CDMOD"</formula>
    </cfRule>
    <cfRule type="expression" dxfId="567" priority="395">
      <formula>$D72="ABMOD"</formula>
    </cfRule>
    <cfRule type="expression" dxfId="566" priority="396">
      <formula>$D72="NDC"</formula>
    </cfRule>
    <cfRule type="expression" dxfId="565" priority="397">
      <formula>$D72="NCC"</formula>
    </cfRule>
    <cfRule type="expression" dxfId="564" priority="398">
      <formula>$D72="NBC"</formula>
    </cfRule>
    <cfRule type="expression" dxfId="563" priority="399">
      <formula>$D72="NAC"</formula>
    </cfRule>
    <cfRule type="expression" dxfId="562" priority="400">
      <formula>$D72="SND"</formula>
    </cfRule>
    <cfRule type="expression" dxfId="561" priority="401">
      <formula>$D72="SNC"</formula>
    </cfRule>
    <cfRule type="expression" dxfId="560" priority="402">
      <formula>$D72="SNB"</formula>
    </cfRule>
    <cfRule type="expression" dxfId="559" priority="403">
      <formula>$D72="SNA"</formula>
    </cfRule>
  </conditionalFormatting>
  <conditionalFormatting sqref="K78:K82">
    <cfRule type="expression" dxfId="558" priority="378">
      <formula>$D78="OPN"</formula>
    </cfRule>
    <cfRule type="expression" dxfId="557" priority="379">
      <formula>$D78="RES"</formula>
    </cfRule>
    <cfRule type="expression" dxfId="556" priority="380">
      <formula>$D78="SMOD"</formula>
    </cfRule>
    <cfRule type="expression" dxfId="555" priority="381">
      <formula>$D78="CDMOD"</formula>
    </cfRule>
    <cfRule type="expression" dxfId="554" priority="382">
      <formula>$D78="ABMOD"</formula>
    </cfRule>
    <cfRule type="expression" dxfId="553" priority="383">
      <formula>$D78="NDC"</formula>
    </cfRule>
    <cfRule type="expression" dxfId="552" priority="384">
      <formula>$D78="NCC"</formula>
    </cfRule>
    <cfRule type="expression" dxfId="551" priority="385">
      <formula>$D78="NBC"</formula>
    </cfRule>
    <cfRule type="expression" dxfId="550" priority="386">
      <formula>$D78="NAC"</formula>
    </cfRule>
    <cfRule type="expression" dxfId="549" priority="387">
      <formula>$D78="SND"</formula>
    </cfRule>
    <cfRule type="expression" dxfId="548" priority="388">
      <formula>$D78="SNC"</formula>
    </cfRule>
    <cfRule type="expression" dxfId="547" priority="389">
      <formula>$D78="SNB"</formula>
    </cfRule>
    <cfRule type="expression" dxfId="546" priority="390">
      <formula>$D78="SNA"</formula>
    </cfRule>
  </conditionalFormatting>
  <conditionalFormatting sqref="K85:K89">
    <cfRule type="expression" dxfId="545" priority="365">
      <formula>$D85="OPN"</formula>
    </cfRule>
    <cfRule type="expression" dxfId="544" priority="366">
      <formula>$D85="RES"</formula>
    </cfRule>
    <cfRule type="expression" dxfId="543" priority="367">
      <formula>$D85="SMOD"</formula>
    </cfRule>
    <cfRule type="expression" dxfId="542" priority="368">
      <formula>$D85="CDMOD"</formula>
    </cfRule>
    <cfRule type="expression" dxfId="541" priority="369">
      <formula>$D85="ABMOD"</formula>
    </cfRule>
    <cfRule type="expression" dxfId="540" priority="370">
      <formula>$D85="NDC"</formula>
    </cfRule>
    <cfRule type="expression" dxfId="539" priority="371">
      <formula>$D85="NCC"</formula>
    </cfRule>
    <cfRule type="expression" dxfId="538" priority="372">
      <formula>$D85="NBC"</formula>
    </cfRule>
    <cfRule type="expression" dxfId="537" priority="373">
      <formula>$D85="NAC"</formula>
    </cfRule>
    <cfRule type="expression" dxfId="536" priority="374">
      <formula>$D85="SND"</formula>
    </cfRule>
    <cfRule type="expression" dxfId="535" priority="375">
      <formula>$D85="SNC"</formula>
    </cfRule>
    <cfRule type="expression" dxfId="534" priority="376">
      <formula>$D85="SNB"</formula>
    </cfRule>
    <cfRule type="expression" dxfId="533" priority="377">
      <formula>$D85="SNA"</formula>
    </cfRule>
  </conditionalFormatting>
  <conditionalFormatting sqref="K92:K96">
    <cfRule type="expression" dxfId="532" priority="352">
      <formula>$D92="OPN"</formula>
    </cfRule>
    <cfRule type="expression" dxfId="531" priority="353">
      <formula>$D92="RES"</formula>
    </cfRule>
    <cfRule type="expression" dxfId="530" priority="354">
      <formula>$D92="SMOD"</formula>
    </cfRule>
    <cfRule type="expression" dxfId="529" priority="355">
      <formula>$D92="CDMOD"</formula>
    </cfRule>
    <cfRule type="expression" dxfId="528" priority="356">
      <formula>$D92="ABMOD"</formula>
    </cfRule>
    <cfRule type="expression" dxfId="527" priority="357">
      <formula>$D92="NDC"</formula>
    </cfRule>
    <cfRule type="expression" dxfId="526" priority="358">
      <formula>$D92="NCC"</formula>
    </cfRule>
    <cfRule type="expression" dxfId="525" priority="359">
      <formula>$D92="NBC"</formula>
    </cfRule>
    <cfRule type="expression" dxfId="524" priority="360">
      <formula>$D92="NAC"</formula>
    </cfRule>
    <cfRule type="expression" dxfId="523" priority="361">
      <formula>$D92="SND"</formula>
    </cfRule>
    <cfRule type="expression" dxfId="522" priority="362">
      <formula>$D92="SNC"</formula>
    </cfRule>
    <cfRule type="expression" dxfId="521" priority="363">
      <formula>$D92="SNB"</formula>
    </cfRule>
    <cfRule type="expression" dxfId="520" priority="364">
      <formula>$D92="SNA"</formula>
    </cfRule>
  </conditionalFormatting>
  <conditionalFormatting sqref="K101:K102 K104:K105">
    <cfRule type="expression" dxfId="519" priority="339">
      <formula>$D101="OPN"</formula>
    </cfRule>
    <cfRule type="expression" dxfId="518" priority="340">
      <formula>$D101="RES"</formula>
    </cfRule>
    <cfRule type="expression" dxfId="517" priority="341">
      <formula>$D101="SMOD"</formula>
    </cfRule>
    <cfRule type="expression" dxfId="516" priority="342">
      <formula>$D101="CDMOD"</formula>
    </cfRule>
    <cfRule type="expression" dxfId="515" priority="343">
      <formula>$D101="ABMOD"</formula>
    </cfRule>
    <cfRule type="expression" dxfId="514" priority="344">
      <formula>$D101="NDC"</formula>
    </cfRule>
    <cfRule type="expression" dxfId="513" priority="345">
      <formula>$D101="NCC"</formula>
    </cfRule>
    <cfRule type="expression" dxfId="512" priority="346">
      <formula>$D101="NBC"</formula>
    </cfRule>
    <cfRule type="expression" dxfId="511" priority="347">
      <formula>$D101="NAC"</formula>
    </cfRule>
    <cfRule type="expression" dxfId="510" priority="348">
      <formula>$D101="SND"</formula>
    </cfRule>
    <cfRule type="expression" dxfId="509" priority="349">
      <formula>$D101="SNC"</formula>
    </cfRule>
    <cfRule type="expression" dxfId="508" priority="350">
      <formula>$D101="SNB"</formula>
    </cfRule>
    <cfRule type="expression" dxfId="507" priority="351">
      <formula>$D101="SNA"</formula>
    </cfRule>
  </conditionalFormatting>
  <conditionalFormatting sqref="K108:K112">
    <cfRule type="expression" dxfId="506" priority="326">
      <formula>$D108="OPN"</formula>
    </cfRule>
    <cfRule type="expression" dxfId="505" priority="327">
      <formula>$D108="RES"</formula>
    </cfRule>
    <cfRule type="expression" dxfId="504" priority="328">
      <formula>$D108="SMOD"</formula>
    </cfRule>
    <cfRule type="expression" dxfId="503" priority="329">
      <formula>$D108="CDMOD"</formula>
    </cfRule>
    <cfRule type="expression" dxfId="502" priority="330">
      <formula>$D108="ABMOD"</formula>
    </cfRule>
    <cfRule type="expression" dxfId="501" priority="331">
      <formula>$D108="NDC"</formula>
    </cfRule>
    <cfRule type="expression" dxfId="500" priority="332">
      <formula>$D108="NCC"</formula>
    </cfRule>
    <cfRule type="expression" dxfId="499" priority="333">
      <formula>$D108="NBC"</formula>
    </cfRule>
    <cfRule type="expression" dxfId="498" priority="334">
      <formula>$D108="NAC"</formula>
    </cfRule>
    <cfRule type="expression" dxfId="497" priority="335">
      <formula>$D108="SND"</formula>
    </cfRule>
    <cfRule type="expression" dxfId="496" priority="336">
      <formula>$D108="SNC"</formula>
    </cfRule>
    <cfRule type="expression" dxfId="495" priority="337">
      <formula>$D108="SNB"</formula>
    </cfRule>
    <cfRule type="expression" dxfId="494" priority="338">
      <formula>$D108="SNA"</formula>
    </cfRule>
  </conditionalFormatting>
  <conditionalFormatting sqref="K115:K119">
    <cfRule type="expression" dxfId="493" priority="313">
      <formula>$D115="OPN"</formula>
    </cfRule>
    <cfRule type="expression" dxfId="492" priority="314">
      <formula>$D115="RES"</formula>
    </cfRule>
    <cfRule type="expression" dxfId="491" priority="315">
      <formula>$D115="SMOD"</formula>
    </cfRule>
    <cfRule type="expression" dxfId="490" priority="316">
      <formula>$D115="CDMOD"</formula>
    </cfRule>
    <cfRule type="expression" dxfId="489" priority="317">
      <formula>$D115="ABMOD"</formula>
    </cfRule>
    <cfRule type="expression" dxfId="488" priority="318">
      <formula>$D115="NDC"</formula>
    </cfRule>
    <cfRule type="expression" dxfId="487" priority="319">
      <formula>$D115="NCC"</formula>
    </cfRule>
    <cfRule type="expression" dxfId="486" priority="320">
      <formula>$D115="NBC"</formula>
    </cfRule>
    <cfRule type="expression" dxfId="485" priority="321">
      <formula>$D115="NAC"</formula>
    </cfRule>
    <cfRule type="expression" dxfId="484" priority="322">
      <formula>$D115="SND"</formula>
    </cfRule>
    <cfRule type="expression" dxfId="483" priority="323">
      <formula>$D115="SNC"</formula>
    </cfRule>
    <cfRule type="expression" dxfId="482" priority="324">
      <formula>$D115="SNB"</formula>
    </cfRule>
    <cfRule type="expression" dxfId="481" priority="325">
      <formula>$D115="SNA"</formula>
    </cfRule>
  </conditionalFormatting>
  <conditionalFormatting sqref="K122:K126">
    <cfRule type="expression" dxfId="480" priority="300">
      <formula>$D122="OPN"</formula>
    </cfRule>
    <cfRule type="expression" dxfId="479" priority="301">
      <formula>$D122="RES"</formula>
    </cfRule>
    <cfRule type="expression" dxfId="478" priority="302">
      <formula>$D122="SMOD"</formula>
    </cfRule>
    <cfRule type="expression" dxfId="477" priority="303">
      <formula>$D122="CDMOD"</formula>
    </cfRule>
    <cfRule type="expression" dxfId="476" priority="304">
      <formula>$D122="ABMOD"</formula>
    </cfRule>
    <cfRule type="expression" dxfId="475" priority="305">
      <formula>$D122="NDC"</formula>
    </cfRule>
    <cfRule type="expression" dxfId="474" priority="306">
      <formula>$D122="NCC"</formula>
    </cfRule>
    <cfRule type="expression" dxfId="473" priority="307">
      <formula>$D122="NBC"</formula>
    </cfRule>
    <cfRule type="expression" dxfId="472" priority="308">
      <formula>$D122="NAC"</formula>
    </cfRule>
    <cfRule type="expression" dxfId="471" priority="309">
      <formula>$D122="SND"</formula>
    </cfRule>
    <cfRule type="expression" dxfId="470" priority="310">
      <formula>$D122="SNC"</formula>
    </cfRule>
    <cfRule type="expression" dxfId="469" priority="311">
      <formula>$D122="SNB"</formula>
    </cfRule>
    <cfRule type="expression" dxfId="468" priority="312">
      <formula>$D122="SNA"</formula>
    </cfRule>
  </conditionalFormatting>
  <conditionalFormatting sqref="L36:L40">
    <cfRule type="expression" dxfId="467" priority="287">
      <formula>$D36="OPN"</formula>
    </cfRule>
    <cfRule type="expression" dxfId="466" priority="288">
      <formula>$D36="RES"</formula>
    </cfRule>
    <cfRule type="expression" dxfId="465" priority="289">
      <formula>$D36="SMOD"</formula>
    </cfRule>
    <cfRule type="expression" dxfId="464" priority="290">
      <formula>$D36="CDMOD"</formula>
    </cfRule>
    <cfRule type="expression" dxfId="463" priority="291">
      <formula>$D36="ABMOD"</formula>
    </cfRule>
    <cfRule type="expression" dxfId="462" priority="292">
      <formula>$D36="NDC"</formula>
    </cfRule>
    <cfRule type="expression" dxfId="461" priority="293">
      <formula>$D36="NCC"</formula>
    </cfRule>
    <cfRule type="expression" dxfId="460" priority="294">
      <formula>$D36="NBC"</formula>
    </cfRule>
    <cfRule type="expression" dxfId="459" priority="295">
      <formula>$D36="NAC"</formula>
    </cfRule>
    <cfRule type="expression" dxfId="458" priority="296">
      <formula>$D36="SND"</formula>
    </cfRule>
    <cfRule type="expression" dxfId="457" priority="297">
      <formula>$D36="SNC"</formula>
    </cfRule>
    <cfRule type="expression" dxfId="456" priority="298">
      <formula>$D36="SNB"</formula>
    </cfRule>
    <cfRule type="expression" dxfId="455" priority="299">
      <formula>$D36="SNA"</formula>
    </cfRule>
  </conditionalFormatting>
  <conditionalFormatting sqref="L43:L47">
    <cfRule type="expression" dxfId="454" priority="170">
      <formula>$D43="OPN"</formula>
    </cfRule>
    <cfRule type="expression" dxfId="453" priority="171">
      <formula>$D43="RES"</formula>
    </cfRule>
    <cfRule type="expression" dxfId="452" priority="172">
      <formula>$D43="SMOD"</formula>
    </cfRule>
    <cfRule type="expression" dxfId="451" priority="173">
      <formula>$D43="CDMOD"</formula>
    </cfRule>
    <cfRule type="expression" dxfId="450" priority="174">
      <formula>$D43="ABMOD"</formula>
    </cfRule>
    <cfRule type="expression" dxfId="449" priority="175">
      <formula>$D43="NDC"</formula>
    </cfRule>
    <cfRule type="expression" dxfId="448" priority="176">
      <formula>$D43="NCC"</formula>
    </cfRule>
    <cfRule type="expression" dxfId="447" priority="177">
      <formula>$D43="NBC"</formula>
    </cfRule>
    <cfRule type="expression" dxfId="446" priority="178">
      <formula>$D43="NAC"</formula>
    </cfRule>
    <cfRule type="expression" dxfId="445" priority="179">
      <formula>$D43="SND"</formula>
    </cfRule>
    <cfRule type="expression" dxfId="444" priority="180">
      <formula>$D43="SNC"</formula>
    </cfRule>
    <cfRule type="expression" dxfId="443" priority="181">
      <formula>$D43="SNB"</formula>
    </cfRule>
    <cfRule type="expression" dxfId="442" priority="182">
      <formula>$D43="SNA"</formula>
    </cfRule>
  </conditionalFormatting>
  <conditionalFormatting sqref="L50:L54">
    <cfRule type="expression" dxfId="441" priority="157">
      <formula>$D50="OPN"</formula>
    </cfRule>
    <cfRule type="expression" dxfId="440" priority="158">
      <formula>$D50="RES"</formula>
    </cfRule>
    <cfRule type="expression" dxfId="439" priority="159">
      <formula>$D50="SMOD"</formula>
    </cfRule>
    <cfRule type="expression" dxfId="438" priority="160">
      <formula>$D50="CDMOD"</formula>
    </cfRule>
    <cfRule type="expression" dxfId="437" priority="161">
      <formula>$D50="ABMOD"</formula>
    </cfRule>
    <cfRule type="expression" dxfId="436" priority="162">
      <formula>$D50="NDC"</formula>
    </cfRule>
    <cfRule type="expression" dxfId="435" priority="163">
      <formula>$D50="NCC"</formula>
    </cfRule>
    <cfRule type="expression" dxfId="434" priority="164">
      <formula>$D50="NBC"</formula>
    </cfRule>
    <cfRule type="expression" dxfId="433" priority="165">
      <formula>$D50="NAC"</formula>
    </cfRule>
    <cfRule type="expression" dxfId="432" priority="166">
      <formula>$D50="SND"</formula>
    </cfRule>
    <cfRule type="expression" dxfId="431" priority="167">
      <formula>$D50="SNC"</formula>
    </cfRule>
    <cfRule type="expression" dxfId="430" priority="168">
      <formula>$D50="SNB"</formula>
    </cfRule>
    <cfRule type="expression" dxfId="429" priority="169">
      <formula>$D50="SNA"</formula>
    </cfRule>
  </conditionalFormatting>
  <conditionalFormatting sqref="L57:L61">
    <cfRule type="expression" dxfId="428" priority="144">
      <formula>$D57="OPN"</formula>
    </cfRule>
    <cfRule type="expression" dxfId="427" priority="145">
      <formula>$D57="RES"</formula>
    </cfRule>
    <cfRule type="expression" dxfId="426" priority="146">
      <formula>$D57="SMOD"</formula>
    </cfRule>
    <cfRule type="expression" dxfId="425" priority="147">
      <formula>$D57="CDMOD"</formula>
    </cfRule>
    <cfRule type="expression" dxfId="424" priority="148">
      <formula>$D57="ABMOD"</formula>
    </cfRule>
    <cfRule type="expression" dxfId="423" priority="149">
      <formula>$D57="NDC"</formula>
    </cfRule>
    <cfRule type="expression" dxfId="422" priority="150">
      <formula>$D57="NCC"</formula>
    </cfRule>
    <cfRule type="expression" dxfId="421" priority="151">
      <formula>$D57="NBC"</formula>
    </cfRule>
    <cfRule type="expression" dxfId="420" priority="152">
      <formula>$D57="NAC"</formula>
    </cfRule>
    <cfRule type="expression" dxfId="419" priority="153">
      <formula>$D57="SND"</formula>
    </cfRule>
    <cfRule type="expression" dxfId="418" priority="154">
      <formula>$D57="SNC"</formula>
    </cfRule>
    <cfRule type="expression" dxfId="417" priority="155">
      <formula>$D57="SNB"</formula>
    </cfRule>
    <cfRule type="expression" dxfId="416" priority="156">
      <formula>$D57="SNA"</formula>
    </cfRule>
  </conditionalFormatting>
  <conditionalFormatting sqref="L64:L68">
    <cfRule type="expression" dxfId="415" priority="131">
      <formula>$D64="OPN"</formula>
    </cfRule>
    <cfRule type="expression" dxfId="414" priority="132">
      <formula>$D64="RES"</formula>
    </cfRule>
    <cfRule type="expression" dxfId="413" priority="133">
      <formula>$D64="SMOD"</formula>
    </cfRule>
    <cfRule type="expression" dxfId="412" priority="134">
      <formula>$D64="CDMOD"</formula>
    </cfRule>
    <cfRule type="expression" dxfId="411" priority="135">
      <formula>$D64="ABMOD"</formula>
    </cfRule>
    <cfRule type="expression" dxfId="410" priority="136">
      <formula>$D64="NDC"</formula>
    </cfRule>
    <cfRule type="expression" dxfId="409" priority="137">
      <formula>$D64="NCC"</formula>
    </cfRule>
    <cfRule type="expression" dxfId="408" priority="138">
      <formula>$D64="NBC"</formula>
    </cfRule>
    <cfRule type="expression" dxfId="407" priority="139">
      <formula>$D64="NAC"</formula>
    </cfRule>
    <cfRule type="expression" dxfId="406" priority="140">
      <formula>$D64="SND"</formula>
    </cfRule>
    <cfRule type="expression" dxfId="405" priority="141">
      <formula>$D64="SNC"</formula>
    </cfRule>
    <cfRule type="expression" dxfId="404" priority="142">
      <formula>$D64="SNB"</formula>
    </cfRule>
    <cfRule type="expression" dxfId="403" priority="143">
      <formula>$D64="SNA"</formula>
    </cfRule>
  </conditionalFormatting>
  <conditionalFormatting sqref="L72:L75">
    <cfRule type="expression" dxfId="402" priority="118">
      <formula>$D72="OPN"</formula>
    </cfRule>
    <cfRule type="expression" dxfId="401" priority="119">
      <formula>$D72="RES"</formula>
    </cfRule>
    <cfRule type="expression" dxfId="400" priority="120">
      <formula>$D72="SMOD"</formula>
    </cfRule>
    <cfRule type="expression" dxfId="399" priority="121">
      <formula>$D72="CDMOD"</formula>
    </cfRule>
    <cfRule type="expression" dxfId="398" priority="122">
      <formula>$D72="ABMOD"</formula>
    </cfRule>
    <cfRule type="expression" dxfId="397" priority="123">
      <formula>$D72="NDC"</formula>
    </cfRule>
    <cfRule type="expression" dxfId="396" priority="124">
      <formula>$D72="NCC"</formula>
    </cfRule>
    <cfRule type="expression" dxfId="395" priority="125">
      <formula>$D72="NBC"</formula>
    </cfRule>
    <cfRule type="expression" dxfId="394" priority="126">
      <formula>$D72="NAC"</formula>
    </cfRule>
    <cfRule type="expression" dxfId="393" priority="127">
      <formula>$D72="SND"</formula>
    </cfRule>
    <cfRule type="expression" dxfId="392" priority="128">
      <formula>$D72="SNC"</formula>
    </cfRule>
    <cfRule type="expression" dxfId="391" priority="129">
      <formula>$D72="SNB"</formula>
    </cfRule>
    <cfRule type="expression" dxfId="390" priority="130">
      <formula>$D72="SNA"</formula>
    </cfRule>
  </conditionalFormatting>
  <conditionalFormatting sqref="L78:L82">
    <cfRule type="expression" dxfId="389" priority="105">
      <formula>$D78="OPN"</formula>
    </cfRule>
    <cfRule type="expression" dxfId="388" priority="106">
      <formula>$D78="RES"</formula>
    </cfRule>
    <cfRule type="expression" dxfId="387" priority="107">
      <formula>$D78="SMOD"</formula>
    </cfRule>
    <cfRule type="expression" dxfId="386" priority="108">
      <formula>$D78="CDMOD"</formula>
    </cfRule>
    <cfRule type="expression" dxfId="385" priority="109">
      <formula>$D78="ABMOD"</formula>
    </cfRule>
    <cfRule type="expression" dxfId="384" priority="110">
      <formula>$D78="NDC"</formula>
    </cfRule>
    <cfRule type="expression" dxfId="383" priority="111">
      <formula>$D78="NCC"</formula>
    </cfRule>
    <cfRule type="expression" dxfId="382" priority="112">
      <formula>$D78="NBC"</formula>
    </cfRule>
    <cfRule type="expression" dxfId="381" priority="113">
      <formula>$D78="NAC"</formula>
    </cfRule>
    <cfRule type="expression" dxfId="380" priority="114">
      <formula>$D78="SND"</formula>
    </cfRule>
    <cfRule type="expression" dxfId="379" priority="115">
      <formula>$D78="SNC"</formula>
    </cfRule>
    <cfRule type="expression" dxfId="378" priority="116">
      <formula>$D78="SNB"</formula>
    </cfRule>
    <cfRule type="expression" dxfId="377" priority="117">
      <formula>$D78="SNA"</formula>
    </cfRule>
  </conditionalFormatting>
  <conditionalFormatting sqref="L85:L89">
    <cfRule type="expression" dxfId="376" priority="92">
      <formula>$D85="OPN"</formula>
    </cfRule>
    <cfRule type="expression" dxfId="375" priority="93">
      <formula>$D85="RES"</formula>
    </cfRule>
    <cfRule type="expression" dxfId="374" priority="94">
      <formula>$D85="SMOD"</formula>
    </cfRule>
    <cfRule type="expression" dxfId="373" priority="95">
      <formula>$D85="CDMOD"</formula>
    </cfRule>
    <cfRule type="expression" dxfId="372" priority="96">
      <formula>$D85="ABMOD"</formula>
    </cfRule>
    <cfRule type="expression" dxfId="371" priority="97">
      <formula>$D85="NDC"</formula>
    </cfRule>
    <cfRule type="expression" dxfId="370" priority="98">
      <formula>$D85="NCC"</formula>
    </cfRule>
    <cfRule type="expression" dxfId="369" priority="99">
      <formula>$D85="NBC"</formula>
    </cfRule>
    <cfRule type="expression" dxfId="368" priority="100">
      <formula>$D85="NAC"</formula>
    </cfRule>
    <cfRule type="expression" dxfId="367" priority="101">
      <formula>$D85="SND"</formula>
    </cfRule>
    <cfRule type="expression" dxfId="366" priority="102">
      <formula>$D85="SNC"</formula>
    </cfRule>
    <cfRule type="expression" dxfId="365" priority="103">
      <formula>$D85="SNB"</formula>
    </cfRule>
    <cfRule type="expression" dxfId="364" priority="104">
      <formula>$D85="SNA"</formula>
    </cfRule>
  </conditionalFormatting>
  <conditionalFormatting sqref="L92:L98">
    <cfRule type="expression" dxfId="363" priority="79">
      <formula>$D92="OPN"</formula>
    </cfRule>
    <cfRule type="expression" dxfId="362" priority="80">
      <formula>$D92="RES"</formula>
    </cfRule>
    <cfRule type="expression" dxfId="361" priority="81">
      <formula>$D92="SMOD"</formula>
    </cfRule>
    <cfRule type="expression" dxfId="360" priority="82">
      <formula>$D92="CDMOD"</formula>
    </cfRule>
    <cfRule type="expression" dxfId="359" priority="83">
      <formula>$D92="ABMOD"</formula>
    </cfRule>
    <cfRule type="expression" dxfId="358" priority="84">
      <formula>$D92="NDC"</formula>
    </cfRule>
    <cfRule type="expression" dxfId="357" priority="85">
      <formula>$D92="NCC"</formula>
    </cfRule>
    <cfRule type="expression" dxfId="356" priority="86">
      <formula>$D92="NBC"</formula>
    </cfRule>
    <cfRule type="expression" dxfId="355" priority="87">
      <formula>$D92="NAC"</formula>
    </cfRule>
    <cfRule type="expression" dxfId="354" priority="88">
      <formula>$D92="SND"</formula>
    </cfRule>
    <cfRule type="expression" dxfId="353" priority="89">
      <formula>$D92="SNC"</formula>
    </cfRule>
    <cfRule type="expression" dxfId="352" priority="90">
      <formula>$D92="SNB"</formula>
    </cfRule>
    <cfRule type="expression" dxfId="351" priority="91">
      <formula>$D92="SNA"</formula>
    </cfRule>
  </conditionalFormatting>
  <conditionalFormatting sqref="L101:L102 L104:L105">
    <cfRule type="expression" dxfId="350" priority="66">
      <formula>$D101="OPN"</formula>
    </cfRule>
    <cfRule type="expression" dxfId="349" priority="67">
      <formula>$D101="RES"</formula>
    </cfRule>
    <cfRule type="expression" dxfId="348" priority="68">
      <formula>$D101="SMOD"</formula>
    </cfRule>
    <cfRule type="expression" dxfId="347" priority="69">
      <formula>$D101="CDMOD"</formula>
    </cfRule>
    <cfRule type="expression" dxfId="346" priority="70">
      <formula>$D101="ABMOD"</formula>
    </cfRule>
    <cfRule type="expression" dxfId="345" priority="71">
      <formula>$D101="NDC"</formula>
    </cfRule>
    <cfRule type="expression" dxfId="344" priority="72">
      <formula>$D101="NCC"</formula>
    </cfRule>
    <cfRule type="expression" dxfId="343" priority="73">
      <formula>$D101="NBC"</formula>
    </cfRule>
    <cfRule type="expression" dxfId="342" priority="74">
      <formula>$D101="NAC"</formula>
    </cfRule>
    <cfRule type="expression" dxfId="341" priority="75">
      <formula>$D101="SND"</formula>
    </cfRule>
    <cfRule type="expression" dxfId="340" priority="76">
      <formula>$D101="SNC"</formula>
    </cfRule>
    <cfRule type="expression" dxfId="339" priority="77">
      <formula>$D101="SNB"</formula>
    </cfRule>
    <cfRule type="expression" dxfId="338" priority="78">
      <formula>$D101="SNA"</formula>
    </cfRule>
  </conditionalFormatting>
  <conditionalFormatting sqref="K103">
    <cfRule type="expression" dxfId="337" priority="53">
      <formula>$D103="OPN"</formula>
    </cfRule>
    <cfRule type="expression" dxfId="336" priority="54">
      <formula>$D103="RES"</formula>
    </cfRule>
    <cfRule type="expression" dxfId="335" priority="55">
      <formula>$D103="SMOD"</formula>
    </cfRule>
    <cfRule type="expression" dxfId="334" priority="56">
      <formula>$D103="CDMOD"</formula>
    </cfRule>
    <cfRule type="expression" dxfId="333" priority="57">
      <formula>$D103="ABMOD"</formula>
    </cfRule>
    <cfRule type="expression" dxfId="332" priority="58">
      <formula>$D103="NDC"</formula>
    </cfRule>
    <cfRule type="expression" dxfId="331" priority="59">
      <formula>$D103="NCC"</formula>
    </cfRule>
    <cfRule type="expression" dxfId="330" priority="60">
      <formula>$D103="NBC"</formula>
    </cfRule>
    <cfRule type="expression" dxfId="329" priority="61">
      <formula>$D103="NAC"</formula>
    </cfRule>
    <cfRule type="expression" dxfId="328" priority="62">
      <formula>$D103="SND"</formula>
    </cfRule>
    <cfRule type="expression" dxfId="327" priority="63">
      <formula>$D103="SNC"</formula>
    </cfRule>
    <cfRule type="expression" dxfId="326" priority="64">
      <formula>$D103="SNB"</formula>
    </cfRule>
    <cfRule type="expression" dxfId="325" priority="65">
      <formula>$D103="SNA"</formula>
    </cfRule>
  </conditionalFormatting>
  <conditionalFormatting sqref="L103">
    <cfRule type="expression" dxfId="324" priority="40">
      <formula>$D103="OPN"</formula>
    </cfRule>
    <cfRule type="expression" dxfId="323" priority="41">
      <formula>$D103="RES"</formula>
    </cfRule>
    <cfRule type="expression" dxfId="322" priority="42">
      <formula>$D103="SMOD"</formula>
    </cfRule>
    <cfRule type="expression" dxfId="321" priority="43">
      <formula>$D103="CDMOD"</formula>
    </cfRule>
    <cfRule type="expression" dxfId="320" priority="44">
      <formula>$D103="ABMOD"</formula>
    </cfRule>
    <cfRule type="expression" dxfId="319" priority="45">
      <formula>$D103="NDC"</formula>
    </cfRule>
    <cfRule type="expression" dxfId="318" priority="46">
      <formula>$D103="NCC"</formula>
    </cfRule>
    <cfRule type="expression" dxfId="317" priority="47">
      <formula>$D103="NBC"</formula>
    </cfRule>
    <cfRule type="expression" dxfId="316" priority="48">
      <formula>$D103="NAC"</formula>
    </cfRule>
    <cfRule type="expression" dxfId="315" priority="49">
      <formula>$D103="SND"</formula>
    </cfRule>
    <cfRule type="expression" dxfId="314" priority="50">
      <formula>$D103="SNC"</formula>
    </cfRule>
    <cfRule type="expression" dxfId="313" priority="51">
      <formula>$D103="SNB"</formula>
    </cfRule>
    <cfRule type="expression" dxfId="312" priority="52">
      <formula>$D103="SNA"</formula>
    </cfRule>
  </conditionalFormatting>
  <conditionalFormatting sqref="L108:L112">
    <cfRule type="expression" dxfId="311" priority="27">
      <formula>$D108="OPN"</formula>
    </cfRule>
    <cfRule type="expression" dxfId="310" priority="28">
      <formula>$D108="RES"</formula>
    </cfRule>
    <cfRule type="expression" dxfId="309" priority="29">
      <formula>$D108="SMOD"</formula>
    </cfRule>
    <cfRule type="expression" dxfId="308" priority="30">
      <formula>$D108="CDMOD"</formula>
    </cfRule>
    <cfRule type="expression" dxfId="307" priority="31">
      <formula>$D108="ABMOD"</formula>
    </cfRule>
    <cfRule type="expression" dxfId="306" priority="32">
      <formula>$D108="NDC"</formula>
    </cfRule>
    <cfRule type="expression" dxfId="305" priority="33">
      <formula>$D108="NCC"</formula>
    </cfRule>
    <cfRule type="expression" dxfId="304" priority="34">
      <formula>$D108="NBC"</formula>
    </cfRule>
    <cfRule type="expression" dxfId="303" priority="35">
      <formula>$D108="NAC"</formula>
    </cfRule>
    <cfRule type="expression" dxfId="302" priority="36">
      <formula>$D108="SND"</formula>
    </cfRule>
    <cfRule type="expression" dxfId="301" priority="37">
      <formula>$D108="SNC"</formula>
    </cfRule>
    <cfRule type="expression" dxfId="300" priority="38">
      <formula>$D108="SNB"</formula>
    </cfRule>
    <cfRule type="expression" dxfId="299" priority="39">
      <formula>$D108="SNA"</formula>
    </cfRule>
  </conditionalFormatting>
  <conditionalFormatting sqref="L115:L119">
    <cfRule type="expression" dxfId="298" priority="14">
      <formula>$D115="OPN"</formula>
    </cfRule>
    <cfRule type="expression" dxfId="297" priority="15">
      <formula>$D115="RES"</formula>
    </cfRule>
    <cfRule type="expression" dxfId="296" priority="16">
      <formula>$D115="SMOD"</formula>
    </cfRule>
    <cfRule type="expression" dxfId="295" priority="17">
      <formula>$D115="CDMOD"</formula>
    </cfRule>
    <cfRule type="expression" dxfId="294" priority="18">
      <formula>$D115="ABMOD"</formula>
    </cfRule>
    <cfRule type="expression" dxfId="293" priority="19">
      <formula>$D115="NDC"</formula>
    </cfRule>
    <cfRule type="expression" dxfId="292" priority="20">
      <formula>$D115="NCC"</formula>
    </cfRule>
    <cfRule type="expression" dxfId="291" priority="21">
      <formula>$D115="NBC"</formula>
    </cfRule>
    <cfRule type="expression" dxfId="290" priority="22">
      <formula>$D115="NAC"</formula>
    </cfRule>
    <cfRule type="expression" dxfId="289" priority="23">
      <formula>$D115="SND"</formula>
    </cfRule>
    <cfRule type="expression" dxfId="288" priority="24">
      <formula>$D115="SNC"</formula>
    </cfRule>
    <cfRule type="expression" dxfId="287" priority="25">
      <formula>$D115="SNB"</formula>
    </cfRule>
    <cfRule type="expression" dxfId="286" priority="26">
      <formula>$D115="SNA"</formula>
    </cfRule>
  </conditionalFormatting>
  <conditionalFormatting sqref="L122:L126">
    <cfRule type="expression" dxfId="285" priority="1">
      <formula>$D122="OPN"</formula>
    </cfRule>
    <cfRule type="expression" dxfId="284" priority="2">
      <formula>$D122="RES"</formula>
    </cfRule>
    <cfRule type="expression" dxfId="283" priority="3">
      <formula>$D122="SMOD"</formula>
    </cfRule>
    <cfRule type="expression" dxfId="282" priority="4">
      <formula>$D122="CDMOD"</formula>
    </cfRule>
    <cfRule type="expression" dxfId="281" priority="5">
      <formula>$D122="ABMOD"</formula>
    </cfRule>
    <cfRule type="expression" dxfId="280" priority="6">
      <formula>$D122="NDC"</formula>
    </cfRule>
    <cfRule type="expression" dxfId="279" priority="7">
      <formula>$D122="NCC"</formula>
    </cfRule>
    <cfRule type="expression" dxfId="278" priority="8">
      <formula>$D122="NBC"</formula>
    </cfRule>
    <cfRule type="expression" dxfId="277" priority="9">
      <formula>$D122="NAC"</formula>
    </cfRule>
    <cfRule type="expression" dxfId="276" priority="10">
      <formula>$D122="SND"</formula>
    </cfRule>
    <cfRule type="expression" dxfId="275" priority="11">
      <formula>$D122="SNC"</formula>
    </cfRule>
    <cfRule type="expression" dxfId="274" priority="12">
      <formula>$D122="SNB"</formula>
    </cfRule>
    <cfRule type="expression" dxfId="273" priority="13">
      <formula>$D122="SNA"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0"/>
  <sheetViews>
    <sheetView zoomScale="90" zoomScaleNormal="90" workbookViewId="0">
      <selection activeCell="A2" sqref="A2"/>
    </sheetView>
  </sheetViews>
  <sheetFormatPr defaultColWidth="8.86328125" defaultRowHeight="12.75" x14ac:dyDescent="0.35"/>
  <cols>
    <col min="1" max="1" width="8.1328125" style="70" customWidth="1"/>
    <col min="2" max="2" width="24.73046875" style="71" bestFit="1" customWidth="1"/>
    <col min="3" max="3" width="20.73046875" style="71" hidden="1" customWidth="1"/>
    <col min="4" max="4" width="8.265625" style="71" bestFit="1" customWidth="1"/>
    <col min="5" max="5" width="11.59765625" style="71" customWidth="1"/>
    <col min="6" max="6" width="10.73046875" style="71" customWidth="1"/>
    <col min="7" max="7" width="9.265625" style="71" bestFit="1" customWidth="1"/>
    <col min="8" max="20" width="7.73046875" style="71" customWidth="1"/>
    <col min="21" max="21" width="6.73046875" style="71" customWidth="1"/>
    <col min="22" max="22" width="7.265625" style="71" bestFit="1" customWidth="1"/>
    <col min="23" max="23" width="8.265625" style="7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199" t="s">
        <v>23</v>
      </c>
      <c r="B1" s="200" t="s">
        <v>1</v>
      </c>
      <c r="C1" s="201" t="s">
        <v>1</v>
      </c>
      <c r="D1" s="201" t="s">
        <v>2</v>
      </c>
      <c r="E1" s="215" t="s">
        <v>24</v>
      </c>
      <c r="F1" s="216"/>
      <c r="G1" s="216" t="s">
        <v>25</v>
      </c>
      <c r="H1" s="202" t="s">
        <v>14</v>
      </c>
      <c r="I1" s="203" t="s">
        <v>13</v>
      </c>
      <c r="J1" s="204" t="s">
        <v>16</v>
      </c>
      <c r="K1" s="205" t="s">
        <v>41</v>
      </c>
      <c r="L1" s="206" t="s">
        <v>40</v>
      </c>
      <c r="M1" s="334" t="s">
        <v>86</v>
      </c>
      <c r="N1" s="335" t="s">
        <v>85</v>
      </c>
      <c r="O1" s="337" t="s">
        <v>39</v>
      </c>
      <c r="P1" s="338" t="s">
        <v>4</v>
      </c>
      <c r="Q1" s="207" t="s">
        <v>21</v>
      </c>
      <c r="R1" s="336"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247">
        <v>39</v>
      </c>
      <c r="B2" s="245" t="s">
        <v>103</v>
      </c>
      <c r="C2" s="245" t="str">
        <f t="shared" ref="C2:C24" si="0">LOWER(B2)</f>
        <v>paul ledwith</v>
      </c>
      <c r="D2" s="246" t="s">
        <v>80</v>
      </c>
      <c r="E2" s="367">
        <v>1.2957870370370371E-3</v>
      </c>
      <c r="F2" s="365"/>
      <c r="G2" s="246" t="s">
        <v>81</v>
      </c>
      <c r="H2" s="210" t="str">
        <f t="shared" ref="H2:T11" si="1">IF($D2=H$1,$U2,"")</f>
        <v/>
      </c>
      <c r="I2" s="210" t="str">
        <f t="shared" si="1"/>
        <v/>
      </c>
      <c r="J2" s="210" t="str">
        <f t="shared" si="1"/>
        <v/>
      </c>
      <c r="K2" s="210" t="str">
        <f t="shared" si="1"/>
        <v/>
      </c>
      <c r="L2" s="210" t="str">
        <f t="shared" si="1"/>
        <v/>
      </c>
      <c r="M2" s="210" t="str">
        <f t="shared" si="1"/>
        <v/>
      </c>
      <c r="N2" s="210" t="str">
        <f t="shared" si="1"/>
        <v/>
      </c>
      <c r="O2" s="210" t="str">
        <f t="shared" si="1"/>
        <v/>
      </c>
      <c r="P2" s="210" t="str">
        <f t="shared" si="1"/>
        <v/>
      </c>
      <c r="Q2" s="210" t="str">
        <f t="shared" si="1"/>
        <v/>
      </c>
      <c r="R2" s="210" t="str">
        <f t="shared" si="1"/>
        <v/>
      </c>
      <c r="S2" s="210" t="str">
        <f t="shared" si="1"/>
        <v/>
      </c>
      <c r="T2" s="211" t="str">
        <f t="shared" si="1"/>
        <v/>
      </c>
      <c r="U2" s="357">
        <f t="shared" ref="U2:U24" si="2">IFERROR(VLOOKUP($AB2,Points2018,2,0),0)</f>
        <v>0</v>
      </c>
      <c r="V2" s="247">
        <f t="shared" ref="V2" si="3">AD2-U2</f>
        <v>0</v>
      </c>
      <c r="W2" s="354" t="str">
        <f t="shared" ref="W2" si="4">IFERROR(VLOOKUP(D2,BenchmarksRd1,3,0)*86400,"")</f>
        <v/>
      </c>
      <c r="X2" s="355" t="str">
        <f t="shared" ref="X2" si="5">IFERROR((($E2*86400)-W2),"")</f>
        <v/>
      </c>
      <c r="Y2" s="356">
        <f>IF(U2=0,0,IF(X2&lt;=0,10,IF(X2&lt;0.5,5,IF(X2&lt;1,0,IF(X2&lt;2,-5,-10)))))</f>
        <v>0</v>
      </c>
      <c r="Z2" s="129" t="str">
        <f t="shared" ref="Z2:Z24" si="6">IFERROR(VLOOKUP(D2,Class2019,4,0),"n/a")</f>
        <v>n/a</v>
      </c>
      <c r="AA2" s="129" t="str">
        <f t="shared" ref="AA2:AA24" si="7">IFERROR(VLOOKUP(D2,Class2019,3,0),"n/a")</f>
        <v>n/a</v>
      </c>
      <c r="AB2" s="129" t="str">
        <f>IF($AA2="n/a","",IFERROR(COUNTIF($AA$2:$AA2,"="&amp;AA2),""))</f>
        <v/>
      </c>
      <c r="AC2" s="129">
        <f>COUNTIF($Z2:Z$2,"&lt;"&amp;Z2)</f>
        <v>0</v>
      </c>
      <c r="AD2" s="159">
        <f t="shared" ref="AD2:AD24" si="8">IF($AA2="n/a",0,IFERROR(VLOOKUP(AB2+AC2,Points2019,2,0),15))</f>
        <v>0</v>
      </c>
      <c r="AE2" s="125">
        <f t="shared" ref="AE2:AE24" si="9">(U2+V2+Y2)</f>
        <v>0</v>
      </c>
      <c r="AG2" s="161" t="s">
        <v>3</v>
      </c>
      <c r="AH2" s="176" t="s">
        <v>47</v>
      </c>
      <c r="AI2" s="189">
        <v>1.4273495370370371E-3</v>
      </c>
    </row>
    <row r="3" spans="1:35" ht="13.15" x14ac:dyDescent="0.4">
      <c r="A3" s="193">
        <v>641</v>
      </c>
      <c r="B3" s="1" t="s">
        <v>104</v>
      </c>
      <c r="C3" s="1" t="str">
        <f t="shared" si="0"/>
        <v>ben sale</v>
      </c>
      <c r="D3" s="8" t="s">
        <v>14</v>
      </c>
      <c r="E3" s="19">
        <v>1.3062615740740741E-3</v>
      </c>
      <c r="F3" s="366"/>
      <c r="G3" s="8" t="s">
        <v>81</v>
      </c>
      <c r="H3" s="160">
        <f t="shared" si="1"/>
        <v>100</v>
      </c>
      <c r="I3" s="160" t="str">
        <f t="shared" si="1"/>
        <v/>
      </c>
      <c r="J3" s="160" t="str">
        <f t="shared" si="1"/>
        <v/>
      </c>
      <c r="K3" s="160" t="str">
        <f t="shared" si="1"/>
        <v/>
      </c>
      <c r="L3" s="160" t="str">
        <f t="shared" si="1"/>
        <v/>
      </c>
      <c r="M3" s="160" t="str">
        <f t="shared" si="1"/>
        <v/>
      </c>
      <c r="N3" s="160" t="str">
        <f t="shared" si="1"/>
        <v/>
      </c>
      <c r="O3" s="160" t="str">
        <f t="shared" si="1"/>
        <v/>
      </c>
      <c r="P3" s="160" t="str">
        <f t="shared" si="1"/>
        <v/>
      </c>
      <c r="Q3" s="160" t="str">
        <f t="shared" si="1"/>
        <v/>
      </c>
      <c r="R3" s="160" t="str">
        <f t="shared" si="1"/>
        <v/>
      </c>
      <c r="S3" s="160" t="str">
        <f t="shared" si="1"/>
        <v/>
      </c>
      <c r="T3" s="170" t="str">
        <f t="shared" si="1"/>
        <v/>
      </c>
      <c r="U3" s="358">
        <f t="shared" si="2"/>
        <v>100</v>
      </c>
      <c r="V3" s="193">
        <f t="shared" ref="V3:V4" si="10">AD3-U3</f>
        <v>0</v>
      </c>
      <c r="W3" s="360">
        <f t="shared" ref="W3:W4" si="11">IFERROR(VLOOKUP(D3,BenchmarksRd1,3,0)*86400,"")</f>
        <v>101.917</v>
      </c>
      <c r="X3" s="122">
        <f t="shared" ref="X3:X4" si="12">IFERROR((($E3*86400)-W3),"")</f>
        <v>10.944000000000003</v>
      </c>
      <c r="Y3" s="361">
        <f>IF(U3=0,0,IF(X3&lt;=0,10,IF(X3&lt;0.5,5,IF(X3&lt;1,0,IF(X3&lt;2,-5,-10)))))</f>
        <v>-10</v>
      </c>
      <c r="Z3" s="115">
        <f t="shared" si="6"/>
        <v>8</v>
      </c>
      <c r="AA3" s="115">
        <f t="shared" si="7"/>
        <v>13</v>
      </c>
      <c r="AB3" s="115">
        <f>IF($AA3="n/a","",IFERROR(COUNTIF($AA$2:$AA3,"="&amp;AA3),""))</f>
        <v>1</v>
      </c>
      <c r="AC3" s="115">
        <f>COUNTIF($Z$2:Z3,"&lt;"&amp;Z3)</f>
        <v>0</v>
      </c>
      <c r="AD3" s="124">
        <f t="shared" si="8"/>
        <v>100</v>
      </c>
      <c r="AE3" s="126">
        <f t="shared" si="9"/>
        <v>90</v>
      </c>
      <c r="AG3" s="162" t="s">
        <v>5</v>
      </c>
      <c r="AH3" s="177" t="s">
        <v>48</v>
      </c>
      <c r="AI3" s="212">
        <v>1.4203472222222224E-3</v>
      </c>
    </row>
    <row r="4" spans="1:35" ht="13.15" x14ac:dyDescent="0.4">
      <c r="A4" s="193">
        <v>73</v>
      </c>
      <c r="B4" s="1" t="s">
        <v>105</v>
      </c>
      <c r="C4" s="1" t="str">
        <f t="shared" si="0"/>
        <v>david adam</v>
      </c>
      <c r="D4" s="8" t="s">
        <v>41</v>
      </c>
      <c r="E4" s="19">
        <v>1.3260069444444445E-3</v>
      </c>
      <c r="F4" s="366"/>
      <c r="G4" s="8" t="s">
        <v>81</v>
      </c>
      <c r="H4" s="160" t="str">
        <f t="shared" si="1"/>
        <v/>
      </c>
      <c r="I4" s="160" t="str">
        <f t="shared" si="1"/>
        <v/>
      </c>
      <c r="J4" s="160" t="str">
        <f t="shared" si="1"/>
        <v/>
      </c>
      <c r="K4" s="160">
        <f t="shared" si="1"/>
        <v>100</v>
      </c>
      <c r="L4" s="160" t="str">
        <f t="shared" si="1"/>
        <v/>
      </c>
      <c r="M4" s="160" t="str">
        <f t="shared" si="1"/>
        <v/>
      </c>
      <c r="N4" s="160" t="str">
        <f t="shared" si="1"/>
        <v/>
      </c>
      <c r="O4" s="160" t="str">
        <f t="shared" si="1"/>
        <v/>
      </c>
      <c r="P4" s="160" t="str">
        <f t="shared" si="1"/>
        <v/>
      </c>
      <c r="Q4" s="160" t="str">
        <f t="shared" si="1"/>
        <v/>
      </c>
      <c r="R4" s="160" t="str">
        <f t="shared" si="1"/>
        <v/>
      </c>
      <c r="S4" s="160" t="str">
        <f t="shared" si="1"/>
        <v/>
      </c>
      <c r="T4" s="170" t="str">
        <f t="shared" si="1"/>
        <v/>
      </c>
      <c r="U4" s="358">
        <f t="shared" si="2"/>
        <v>100</v>
      </c>
      <c r="V4" s="193">
        <f t="shared" si="10"/>
        <v>0</v>
      </c>
      <c r="W4" s="360">
        <f t="shared" si="11"/>
        <v>112.935</v>
      </c>
      <c r="X4" s="122">
        <f t="shared" si="12"/>
        <v>1.632000000000005</v>
      </c>
      <c r="Y4" s="361">
        <f t="shared" ref="Y4:Y24" si="13">IF(U4=0,0,IF(X4&lt;=0,10,IF(X4&lt;0.5,5,IF(X4&lt;1,0,IF(X4&lt;2,-5,-10)))))</f>
        <v>-5</v>
      </c>
      <c r="Z4" s="115">
        <f t="shared" si="6"/>
        <v>5</v>
      </c>
      <c r="AA4" s="115">
        <f t="shared" si="7"/>
        <v>10</v>
      </c>
      <c r="AB4" s="115">
        <f>IF($AA4="n/a","",IFERROR(COUNTIF($AA$2:$AA4,"="&amp;AA4),""))</f>
        <v>1</v>
      </c>
      <c r="AC4" s="115">
        <f>COUNTIF($Z$2:Z4,"&lt;"&amp;Z4)</f>
        <v>0</v>
      </c>
      <c r="AD4" s="124">
        <f t="shared" si="8"/>
        <v>100</v>
      </c>
      <c r="AE4" s="126">
        <f t="shared" si="9"/>
        <v>95</v>
      </c>
      <c r="AG4" s="331" t="s">
        <v>4</v>
      </c>
      <c r="AH4" s="332" t="s">
        <v>102</v>
      </c>
      <c r="AI4" s="333">
        <v>1.4896527777777775E-3</v>
      </c>
    </row>
    <row r="5" spans="1:35" ht="13.15" x14ac:dyDescent="0.4">
      <c r="A5" s="193">
        <v>88</v>
      </c>
      <c r="B5" s="1" t="s">
        <v>106</v>
      </c>
      <c r="C5" s="1" t="str">
        <f t="shared" si="0"/>
        <v>randy stagno-navarra</v>
      </c>
      <c r="D5" s="8" t="s">
        <v>80</v>
      </c>
      <c r="E5" s="19">
        <v>1.3448611111111109E-3</v>
      </c>
      <c r="F5" s="366"/>
      <c r="G5" s="8" t="s">
        <v>81</v>
      </c>
      <c r="H5" s="160" t="str">
        <f t="shared" si="1"/>
        <v/>
      </c>
      <c r="I5" s="160" t="str">
        <f t="shared" si="1"/>
        <v/>
      </c>
      <c r="J5" s="160" t="str">
        <f t="shared" si="1"/>
        <v/>
      </c>
      <c r="K5" s="160" t="str">
        <f t="shared" si="1"/>
        <v/>
      </c>
      <c r="L5" s="160" t="str">
        <f t="shared" si="1"/>
        <v/>
      </c>
      <c r="M5" s="160" t="str">
        <f t="shared" si="1"/>
        <v/>
      </c>
      <c r="N5" s="160" t="str">
        <f t="shared" si="1"/>
        <v/>
      </c>
      <c r="O5" s="160" t="str">
        <f t="shared" si="1"/>
        <v/>
      </c>
      <c r="P5" s="160" t="str">
        <f t="shared" si="1"/>
        <v/>
      </c>
      <c r="Q5" s="160" t="str">
        <f t="shared" si="1"/>
        <v/>
      </c>
      <c r="R5" s="160" t="str">
        <f t="shared" si="1"/>
        <v/>
      </c>
      <c r="S5" s="160" t="str">
        <f t="shared" si="1"/>
        <v/>
      </c>
      <c r="T5" s="170" t="str">
        <f t="shared" si="1"/>
        <v/>
      </c>
      <c r="U5" s="358">
        <f t="shared" si="2"/>
        <v>0</v>
      </c>
      <c r="V5" s="193">
        <f t="shared" ref="V5:V24" si="14">AD5-U5</f>
        <v>0</v>
      </c>
      <c r="W5" s="360" t="str">
        <f t="shared" ref="W5:W24" si="15">IFERROR(VLOOKUP(D5,BenchmarksRd1,3,0)*86400,"")</f>
        <v/>
      </c>
      <c r="X5" s="122" t="str">
        <f t="shared" ref="X5:X24" si="16">IFERROR((($E5*86400)-W5),"")</f>
        <v/>
      </c>
      <c r="Y5" s="361">
        <f t="shared" si="13"/>
        <v>0</v>
      </c>
      <c r="Z5" s="115" t="str">
        <f t="shared" si="6"/>
        <v>n/a</v>
      </c>
      <c r="AA5" s="115" t="str">
        <f t="shared" si="7"/>
        <v>n/a</v>
      </c>
      <c r="AB5" s="115" t="str">
        <f>IF($AA5="n/a","",IFERROR(COUNTIF($AA$2:$AA5,"="&amp;AA5),""))</f>
        <v/>
      </c>
      <c r="AC5" s="115">
        <f>COUNTIF($Z$2:Z5,"&lt;"&amp;Z5)</f>
        <v>0</v>
      </c>
      <c r="AD5" s="124">
        <f t="shared" si="8"/>
        <v>0</v>
      </c>
      <c r="AE5" s="126">
        <f t="shared" si="9"/>
        <v>0</v>
      </c>
      <c r="AG5" s="328" t="s">
        <v>39</v>
      </c>
      <c r="AH5" s="329"/>
      <c r="AI5" s="330"/>
    </row>
    <row r="6" spans="1:35" ht="13.15" x14ac:dyDescent="0.4">
      <c r="A6" s="193">
        <v>27</v>
      </c>
      <c r="B6" s="1" t="s">
        <v>107</v>
      </c>
      <c r="C6" s="1" t="str">
        <f t="shared" si="0"/>
        <v>kim cole</v>
      </c>
      <c r="D6" s="8" t="s">
        <v>13</v>
      </c>
      <c r="E6" s="19">
        <v>1.349976851851852E-3</v>
      </c>
      <c r="F6" s="366"/>
      <c r="G6" s="8" t="s">
        <v>108</v>
      </c>
      <c r="H6" s="160" t="str">
        <f t="shared" si="1"/>
        <v/>
      </c>
      <c r="I6" s="160">
        <f t="shared" si="1"/>
        <v>100</v>
      </c>
      <c r="J6" s="160" t="str">
        <f t="shared" si="1"/>
        <v/>
      </c>
      <c r="K6" s="160" t="str">
        <f t="shared" si="1"/>
        <v/>
      </c>
      <c r="L6" s="160" t="str">
        <f t="shared" si="1"/>
        <v/>
      </c>
      <c r="M6" s="160" t="str">
        <f t="shared" si="1"/>
        <v/>
      </c>
      <c r="N6" s="160" t="str">
        <f t="shared" si="1"/>
        <v/>
      </c>
      <c r="O6" s="160" t="str">
        <f t="shared" si="1"/>
        <v/>
      </c>
      <c r="P6" s="160" t="str">
        <f t="shared" si="1"/>
        <v/>
      </c>
      <c r="Q6" s="160" t="str">
        <f t="shared" si="1"/>
        <v/>
      </c>
      <c r="R6" s="160" t="str">
        <f t="shared" si="1"/>
        <v/>
      </c>
      <c r="S6" s="160" t="str">
        <f t="shared" si="1"/>
        <v/>
      </c>
      <c r="T6" s="170" t="str">
        <f t="shared" si="1"/>
        <v/>
      </c>
      <c r="U6" s="358">
        <f t="shared" si="2"/>
        <v>100</v>
      </c>
      <c r="V6" s="193">
        <f t="shared" si="14"/>
        <v>-25</v>
      </c>
      <c r="W6" s="360">
        <f t="shared" si="15"/>
        <v>109.967</v>
      </c>
      <c r="X6" s="122">
        <f t="shared" si="16"/>
        <v>6.6710000000000065</v>
      </c>
      <c r="Y6" s="361">
        <f t="shared" si="13"/>
        <v>-10</v>
      </c>
      <c r="Z6" s="115">
        <f t="shared" si="6"/>
        <v>7</v>
      </c>
      <c r="AA6" s="115">
        <f t="shared" si="7"/>
        <v>12</v>
      </c>
      <c r="AB6" s="115">
        <f>IF($AA6="n/a","",IFERROR(COUNTIF($AA$2:$AA6,"="&amp;AA6),""))</f>
        <v>1</v>
      </c>
      <c r="AC6" s="115">
        <f>COUNTIF($Z$2:Z6,"&lt;"&amp;Z6)</f>
        <v>1</v>
      </c>
      <c r="AD6" s="124">
        <f t="shared" si="8"/>
        <v>75</v>
      </c>
      <c r="AE6" s="126">
        <f t="shared" si="9"/>
        <v>65</v>
      </c>
      <c r="AG6" s="163" t="s">
        <v>22</v>
      </c>
      <c r="AH6" s="181" t="s">
        <v>74</v>
      </c>
      <c r="AI6" s="178">
        <v>1.4067361111111112E-3</v>
      </c>
    </row>
    <row r="7" spans="1:35" ht="13.15" x14ac:dyDescent="0.4">
      <c r="A7" s="193">
        <v>50</v>
      </c>
      <c r="B7" s="1" t="s">
        <v>109</v>
      </c>
      <c r="C7" s="1" t="str">
        <f t="shared" si="0"/>
        <v>alan conrad</v>
      </c>
      <c r="D7" s="8" t="s">
        <v>41</v>
      </c>
      <c r="E7" s="19">
        <v>1.3545486111111111E-3</v>
      </c>
      <c r="F7" s="366"/>
      <c r="G7" s="8" t="s">
        <v>81</v>
      </c>
      <c r="H7" s="160" t="str">
        <f t="shared" si="1"/>
        <v/>
      </c>
      <c r="I7" s="160" t="str">
        <f t="shared" si="1"/>
        <v/>
      </c>
      <c r="J7" s="160" t="str">
        <f t="shared" si="1"/>
        <v/>
      </c>
      <c r="K7" s="160">
        <f t="shared" si="1"/>
        <v>75</v>
      </c>
      <c r="L7" s="160" t="str">
        <f t="shared" si="1"/>
        <v/>
      </c>
      <c r="M7" s="160" t="str">
        <f t="shared" si="1"/>
        <v/>
      </c>
      <c r="N7" s="160" t="str">
        <f t="shared" si="1"/>
        <v/>
      </c>
      <c r="O7" s="160" t="str">
        <f t="shared" si="1"/>
        <v/>
      </c>
      <c r="P7" s="160" t="str">
        <f t="shared" si="1"/>
        <v/>
      </c>
      <c r="Q7" s="160" t="str">
        <f t="shared" si="1"/>
        <v/>
      </c>
      <c r="R7" s="160" t="str">
        <f t="shared" si="1"/>
        <v/>
      </c>
      <c r="S7" s="160" t="str">
        <f t="shared" si="1"/>
        <v/>
      </c>
      <c r="T7" s="170" t="str">
        <f t="shared" si="1"/>
        <v/>
      </c>
      <c r="U7" s="358">
        <f t="shared" si="2"/>
        <v>75</v>
      </c>
      <c r="V7" s="193">
        <f t="shared" si="14"/>
        <v>0</v>
      </c>
      <c r="W7" s="360">
        <f t="shared" si="15"/>
        <v>112.935</v>
      </c>
      <c r="X7" s="122">
        <f t="shared" si="16"/>
        <v>4.097999999999999</v>
      </c>
      <c r="Y7" s="361">
        <f t="shared" si="13"/>
        <v>-10</v>
      </c>
      <c r="Z7" s="115">
        <f t="shared" si="6"/>
        <v>5</v>
      </c>
      <c r="AA7" s="115">
        <f t="shared" si="7"/>
        <v>10</v>
      </c>
      <c r="AB7" s="115">
        <f>IF($AA7="n/a","",IFERROR(COUNTIF($AA$2:$AA7,"="&amp;AA7),""))</f>
        <v>2</v>
      </c>
      <c r="AC7" s="115">
        <f>COUNTIF($Z$2:Z7,"&lt;"&amp;Z7)</f>
        <v>0</v>
      </c>
      <c r="AD7" s="124">
        <f t="shared" si="8"/>
        <v>75</v>
      </c>
      <c r="AE7" s="126">
        <f t="shared" si="9"/>
        <v>65</v>
      </c>
      <c r="AG7" s="164" t="s">
        <v>21</v>
      </c>
      <c r="AH7" s="182" t="s">
        <v>101</v>
      </c>
      <c r="AI7" s="327" t="s">
        <v>97</v>
      </c>
    </row>
    <row r="8" spans="1:35" ht="13.15" x14ac:dyDescent="0.4">
      <c r="A8" s="193">
        <v>79</v>
      </c>
      <c r="B8" s="1" t="s">
        <v>110</v>
      </c>
      <c r="C8" s="1" t="str">
        <f t="shared" si="0"/>
        <v>dean hasnat</v>
      </c>
      <c r="D8" s="8" t="s">
        <v>40</v>
      </c>
      <c r="E8" s="19">
        <v>1.3554166666666664E-3</v>
      </c>
      <c r="F8" s="366"/>
      <c r="G8" s="8" t="s">
        <v>108</v>
      </c>
      <c r="H8" s="160" t="str">
        <f t="shared" si="1"/>
        <v/>
      </c>
      <c r="I8" s="160" t="str">
        <f t="shared" si="1"/>
        <v/>
      </c>
      <c r="J8" s="160" t="str">
        <f t="shared" si="1"/>
        <v/>
      </c>
      <c r="K8" s="160" t="str">
        <f t="shared" si="1"/>
        <v/>
      </c>
      <c r="L8" s="160">
        <f t="shared" si="1"/>
        <v>100</v>
      </c>
      <c r="M8" s="160" t="str">
        <f t="shared" si="1"/>
        <v/>
      </c>
      <c r="N8" s="160" t="str">
        <f t="shared" si="1"/>
        <v/>
      </c>
      <c r="O8" s="160" t="str">
        <f t="shared" si="1"/>
        <v/>
      </c>
      <c r="P8" s="160" t="str">
        <f t="shared" si="1"/>
        <v/>
      </c>
      <c r="Q8" s="160" t="str">
        <f t="shared" si="1"/>
        <v/>
      </c>
      <c r="R8" s="160" t="str">
        <f t="shared" si="1"/>
        <v/>
      </c>
      <c r="S8" s="160" t="str">
        <f t="shared" si="1"/>
        <v/>
      </c>
      <c r="T8" s="170" t="str">
        <f t="shared" si="1"/>
        <v/>
      </c>
      <c r="U8" s="358">
        <f t="shared" si="2"/>
        <v>100</v>
      </c>
      <c r="V8" s="193">
        <f t="shared" si="14"/>
        <v>0</v>
      </c>
      <c r="W8" s="360">
        <f t="shared" si="15"/>
        <v>114.663</v>
      </c>
      <c r="X8" s="122">
        <f t="shared" si="16"/>
        <v>2.444999999999979</v>
      </c>
      <c r="Y8" s="361">
        <f t="shared" si="13"/>
        <v>-10</v>
      </c>
      <c r="Z8" s="115">
        <f t="shared" si="6"/>
        <v>5</v>
      </c>
      <c r="AA8" s="115">
        <f t="shared" si="7"/>
        <v>9</v>
      </c>
      <c r="AB8" s="115">
        <f>IF($AA8="n/a","",IFERROR(COUNTIF($AA$2:$AA8,"="&amp;AA8),""))</f>
        <v>1</v>
      </c>
      <c r="AC8" s="115">
        <f>COUNTIF($Z$2:Z8,"&lt;"&amp;Z8)</f>
        <v>0</v>
      </c>
      <c r="AD8" s="124">
        <f t="shared" si="8"/>
        <v>100</v>
      </c>
      <c r="AE8" s="126">
        <f t="shared" si="9"/>
        <v>90</v>
      </c>
      <c r="AG8" s="324" t="s">
        <v>85</v>
      </c>
      <c r="AH8" s="325" t="s">
        <v>46</v>
      </c>
      <c r="AI8" s="326">
        <v>1.3765625000000002E-3</v>
      </c>
    </row>
    <row r="9" spans="1:35" ht="13.15" x14ac:dyDescent="0.4">
      <c r="A9" s="193">
        <v>21</v>
      </c>
      <c r="B9" s="1" t="s">
        <v>111</v>
      </c>
      <c r="C9" s="1" t="str">
        <f t="shared" si="0"/>
        <v>gavin newman</v>
      </c>
      <c r="D9" s="8" t="s">
        <v>40</v>
      </c>
      <c r="E9" s="19">
        <v>1.3710532407407406E-3</v>
      </c>
      <c r="F9" s="366"/>
      <c r="G9" s="8" t="s">
        <v>81</v>
      </c>
      <c r="H9" s="160" t="str">
        <f t="shared" si="1"/>
        <v/>
      </c>
      <c r="I9" s="160" t="str">
        <f t="shared" si="1"/>
        <v/>
      </c>
      <c r="J9" s="160" t="str">
        <f t="shared" si="1"/>
        <v/>
      </c>
      <c r="K9" s="160" t="str">
        <f t="shared" si="1"/>
        <v/>
      </c>
      <c r="L9" s="160">
        <f t="shared" si="1"/>
        <v>75</v>
      </c>
      <c r="M9" s="160" t="str">
        <f t="shared" si="1"/>
        <v/>
      </c>
      <c r="N9" s="160" t="str">
        <f t="shared" si="1"/>
        <v/>
      </c>
      <c r="O9" s="160" t="str">
        <f t="shared" si="1"/>
        <v/>
      </c>
      <c r="P9" s="160" t="str">
        <f t="shared" si="1"/>
        <v/>
      </c>
      <c r="Q9" s="160" t="str">
        <f t="shared" si="1"/>
        <v/>
      </c>
      <c r="R9" s="160" t="str">
        <f t="shared" si="1"/>
        <v/>
      </c>
      <c r="S9" s="160" t="str">
        <f t="shared" si="1"/>
        <v/>
      </c>
      <c r="T9" s="170" t="str">
        <f t="shared" si="1"/>
        <v/>
      </c>
      <c r="U9" s="358">
        <f t="shared" si="2"/>
        <v>75</v>
      </c>
      <c r="V9" s="193">
        <f t="shared" si="14"/>
        <v>0</v>
      </c>
      <c r="W9" s="360">
        <f t="shared" si="15"/>
        <v>114.663</v>
      </c>
      <c r="X9" s="122">
        <f t="shared" si="16"/>
        <v>3.7959999999999923</v>
      </c>
      <c r="Y9" s="361">
        <f t="shared" si="13"/>
        <v>-10</v>
      </c>
      <c r="Z9" s="115">
        <f t="shared" si="6"/>
        <v>5</v>
      </c>
      <c r="AA9" s="115">
        <f t="shared" si="7"/>
        <v>9</v>
      </c>
      <c r="AB9" s="115">
        <f>IF($AA9="n/a","",IFERROR(COUNTIF($AA$2:$AA9,"="&amp;AA9),""))</f>
        <v>2</v>
      </c>
      <c r="AC9" s="115">
        <f>COUNTIF($Z$2:Z9,"&lt;"&amp;Z9)</f>
        <v>0</v>
      </c>
      <c r="AD9" s="124">
        <f t="shared" si="8"/>
        <v>75</v>
      </c>
      <c r="AE9" s="126">
        <f t="shared" si="9"/>
        <v>65</v>
      </c>
      <c r="AG9" s="321" t="s">
        <v>86</v>
      </c>
      <c r="AH9" s="322" t="s">
        <v>47</v>
      </c>
      <c r="AI9" s="323">
        <v>1.4270486111111109E-3</v>
      </c>
    </row>
    <row r="10" spans="1:35" ht="13.15" x14ac:dyDescent="0.4">
      <c r="A10" s="193">
        <v>62</v>
      </c>
      <c r="B10" s="1" t="s">
        <v>112</v>
      </c>
      <c r="C10" s="1" t="str">
        <f t="shared" si="0"/>
        <v>noel heritage</v>
      </c>
      <c r="D10" s="8" t="s">
        <v>40</v>
      </c>
      <c r="E10" s="19">
        <v>1.3801736111111109E-3</v>
      </c>
      <c r="F10" s="366"/>
      <c r="G10" s="8" t="s">
        <v>108</v>
      </c>
      <c r="H10" s="160" t="str">
        <f t="shared" si="1"/>
        <v/>
      </c>
      <c r="I10" s="160" t="str">
        <f t="shared" si="1"/>
        <v/>
      </c>
      <c r="J10" s="160" t="str">
        <f t="shared" si="1"/>
        <v/>
      </c>
      <c r="K10" s="160" t="str">
        <f t="shared" si="1"/>
        <v/>
      </c>
      <c r="L10" s="160">
        <f t="shared" si="1"/>
        <v>60</v>
      </c>
      <c r="M10" s="160" t="str">
        <f t="shared" si="1"/>
        <v/>
      </c>
      <c r="N10" s="160" t="str">
        <f t="shared" si="1"/>
        <v/>
      </c>
      <c r="O10" s="160" t="str">
        <f t="shared" si="1"/>
        <v/>
      </c>
      <c r="P10" s="160" t="str">
        <f t="shared" si="1"/>
        <v/>
      </c>
      <c r="Q10" s="160" t="str">
        <f t="shared" si="1"/>
        <v/>
      </c>
      <c r="R10" s="160" t="str">
        <f t="shared" si="1"/>
        <v/>
      </c>
      <c r="S10" s="160" t="str">
        <f t="shared" si="1"/>
        <v/>
      </c>
      <c r="T10" s="170" t="str">
        <f t="shared" si="1"/>
        <v/>
      </c>
      <c r="U10" s="358">
        <f t="shared" si="2"/>
        <v>60</v>
      </c>
      <c r="V10" s="193">
        <f t="shared" si="14"/>
        <v>0</v>
      </c>
      <c r="W10" s="360">
        <f t="shared" si="15"/>
        <v>114.663</v>
      </c>
      <c r="X10" s="122">
        <f t="shared" si="16"/>
        <v>4.583999999999989</v>
      </c>
      <c r="Y10" s="361">
        <f t="shared" si="13"/>
        <v>-10</v>
      </c>
      <c r="Z10" s="115">
        <f t="shared" si="6"/>
        <v>5</v>
      </c>
      <c r="AA10" s="115">
        <f t="shared" si="7"/>
        <v>9</v>
      </c>
      <c r="AB10" s="115">
        <f>IF($AA10="n/a","",IFERROR(COUNTIF($AA$2:$AA10,"="&amp;AA10),""))</f>
        <v>3</v>
      </c>
      <c r="AC10" s="115">
        <f>COUNTIF($Z$2:Z10,"&lt;"&amp;Z10)</f>
        <v>0</v>
      </c>
      <c r="AD10" s="124">
        <f t="shared" si="8"/>
        <v>60</v>
      </c>
      <c r="AE10" s="126">
        <f t="shared" si="9"/>
        <v>50</v>
      </c>
      <c r="AG10" s="165" t="s">
        <v>40</v>
      </c>
      <c r="AH10" s="183" t="s">
        <v>73</v>
      </c>
      <c r="AI10" s="214" t="s">
        <v>79</v>
      </c>
    </row>
    <row r="11" spans="1:35" ht="13.15" x14ac:dyDescent="0.4">
      <c r="A11" s="193">
        <v>10</v>
      </c>
      <c r="B11" s="1" t="s">
        <v>113</v>
      </c>
      <c r="C11" s="1" t="str">
        <f t="shared" si="0"/>
        <v>hung do</v>
      </c>
      <c r="D11" s="8" t="s">
        <v>85</v>
      </c>
      <c r="E11" s="19">
        <v>1.3946412037037037E-3</v>
      </c>
      <c r="F11" s="366"/>
      <c r="G11" s="8" t="s">
        <v>81</v>
      </c>
      <c r="H11" s="160" t="str">
        <f t="shared" si="1"/>
        <v/>
      </c>
      <c r="I11" s="160" t="str">
        <f t="shared" si="1"/>
        <v/>
      </c>
      <c r="J11" s="160" t="str">
        <f t="shared" si="1"/>
        <v/>
      </c>
      <c r="K11" s="160" t="str">
        <f t="shared" si="1"/>
        <v/>
      </c>
      <c r="L11" s="160" t="str">
        <f t="shared" si="1"/>
        <v/>
      </c>
      <c r="M11" s="160" t="str">
        <f t="shared" si="1"/>
        <v/>
      </c>
      <c r="N11" s="160">
        <f t="shared" si="1"/>
        <v>100</v>
      </c>
      <c r="O11" s="160" t="str">
        <f t="shared" si="1"/>
        <v/>
      </c>
      <c r="P11" s="160" t="str">
        <f t="shared" si="1"/>
        <v/>
      </c>
      <c r="Q11" s="160" t="str">
        <f t="shared" si="1"/>
        <v/>
      </c>
      <c r="R11" s="160" t="str">
        <f t="shared" si="1"/>
        <v/>
      </c>
      <c r="S11" s="160" t="str">
        <f t="shared" si="1"/>
        <v/>
      </c>
      <c r="T11" s="170" t="str">
        <f t="shared" si="1"/>
        <v/>
      </c>
      <c r="U11" s="358">
        <f t="shared" si="2"/>
        <v>100</v>
      </c>
      <c r="V11" s="193">
        <f t="shared" si="14"/>
        <v>0</v>
      </c>
      <c r="W11" s="360">
        <f t="shared" si="15"/>
        <v>118.93500000000002</v>
      </c>
      <c r="X11" s="122">
        <f t="shared" si="16"/>
        <v>1.5619999999999834</v>
      </c>
      <c r="Y11" s="361">
        <f t="shared" si="13"/>
        <v>-5</v>
      </c>
      <c r="Z11" s="115">
        <f t="shared" si="6"/>
        <v>4</v>
      </c>
      <c r="AA11" s="115">
        <f t="shared" si="7"/>
        <v>7</v>
      </c>
      <c r="AB11" s="115">
        <f>IF($AA11="n/a","",IFERROR(COUNTIF($AA$2:$AA11,"="&amp;AA11),""))</f>
        <v>1</v>
      </c>
      <c r="AC11" s="115">
        <f>COUNTIF($Z$2:Z11,"&lt;"&amp;Z11)</f>
        <v>0</v>
      </c>
      <c r="AD11" s="124">
        <f t="shared" si="8"/>
        <v>100</v>
      </c>
      <c r="AE11" s="126">
        <f t="shared" si="9"/>
        <v>95</v>
      </c>
      <c r="AG11" s="166" t="s">
        <v>41</v>
      </c>
      <c r="AH11" s="184" t="s">
        <v>82</v>
      </c>
      <c r="AI11" s="213">
        <v>1.3071180555555555E-3</v>
      </c>
    </row>
    <row r="12" spans="1:35" ht="13.15" x14ac:dyDescent="0.4">
      <c r="A12" s="193">
        <v>68</v>
      </c>
      <c r="B12" s="1" t="s">
        <v>114</v>
      </c>
      <c r="C12" s="1" t="str">
        <f t="shared" si="0"/>
        <v>craig girvan</v>
      </c>
      <c r="D12" s="8" t="s">
        <v>85</v>
      </c>
      <c r="E12" s="19">
        <v>1.4309837962962963E-3</v>
      </c>
      <c r="F12" s="366"/>
      <c r="G12" s="8" t="s">
        <v>108</v>
      </c>
      <c r="H12" s="160" t="str">
        <f t="shared" ref="H12:T21" si="17">IF($D12=H$1,$U12,"")</f>
        <v/>
      </c>
      <c r="I12" s="160" t="str">
        <f t="shared" si="17"/>
        <v/>
      </c>
      <c r="J12" s="160" t="str">
        <f t="shared" si="17"/>
        <v/>
      </c>
      <c r="K12" s="160" t="str">
        <f t="shared" si="17"/>
        <v/>
      </c>
      <c r="L12" s="160" t="str">
        <f t="shared" si="17"/>
        <v/>
      </c>
      <c r="M12" s="160" t="str">
        <f t="shared" si="17"/>
        <v/>
      </c>
      <c r="N12" s="160">
        <f t="shared" si="17"/>
        <v>75</v>
      </c>
      <c r="O12" s="160" t="str">
        <f t="shared" si="17"/>
        <v/>
      </c>
      <c r="P12" s="160" t="str">
        <f t="shared" si="17"/>
        <v/>
      </c>
      <c r="Q12" s="160" t="str">
        <f t="shared" si="17"/>
        <v/>
      </c>
      <c r="R12" s="160" t="str">
        <f t="shared" si="17"/>
        <v/>
      </c>
      <c r="S12" s="160" t="str">
        <f t="shared" si="17"/>
        <v/>
      </c>
      <c r="T12" s="170" t="str">
        <f t="shared" si="17"/>
        <v/>
      </c>
      <c r="U12" s="358">
        <f t="shared" si="2"/>
        <v>75</v>
      </c>
      <c r="V12" s="193">
        <f t="shared" si="14"/>
        <v>0</v>
      </c>
      <c r="W12" s="360">
        <f t="shared" si="15"/>
        <v>118.93500000000002</v>
      </c>
      <c r="X12" s="122">
        <f t="shared" si="16"/>
        <v>4.701999999999984</v>
      </c>
      <c r="Y12" s="361">
        <f t="shared" si="13"/>
        <v>-10</v>
      </c>
      <c r="Z12" s="115">
        <f t="shared" si="6"/>
        <v>4</v>
      </c>
      <c r="AA12" s="115">
        <f t="shared" si="7"/>
        <v>7</v>
      </c>
      <c r="AB12" s="115">
        <f>IF($AA12="n/a","",IFERROR(COUNTIF($AA$2:$AA12,"="&amp;AA12),""))</f>
        <v>2</v>
      </c>
      <c r="AC12" s="115">
        <f>COUNTIF($Z$2:Z12,"&lt;"&amp;Z12)</f>
        <v>0</v>
      </c>
      <c r="AD12" s="124">
        <f t="shared" si="8"/>
        <v>75</v>
      </c>
      <c r="AE12" s="126">
        <f t="shared" si="9"/>
        <v>65</v>
      </c>
      <c r="AG12" s="167" t="s">
        <v>16</v>
      </c>
      <c r="AH12" s="185" t="s">
        <v>66</v>
      </c>
      <c r="AI12" s="179">
        <v>1.2738888888888889E-3</v>
      </c>
    </row>
    <row r="13" spans="1:35" ht="13.15" x14ac:dyDescent="0.4">
      <c r="A13" s="193">
        <v>141</v>
      </c>
      <c r="B13" s="1" t="s">
        <v>115</v>
      </c>
      <c r="C13" s="1" t="str">
        <f t="shared" si="0"/>
        <v>max lloyd</v>
      </c>
      <c r="D13" s="8" t="s">
        <v>40</v>
      </c>
      <c r="E13" s="19">
        <v>1.4313194444444445E-3</v>
      </c>
      <c r="F13" s="366"/>
      <c r="G13" s="8" t="s">
        <v>108</v>
      </c>
      <c r="H13" s="160" t="str">
        <f t="shared" si="17"/>
        <v/>
      </c>
      <c r="I13" s="160" t="str">
        <f t="shared" si="17"/>
        <v/>
      </c>
      <c r="J13" s="160" t="str">
        <f t="shared" si="17"/>
        <v/>
      </c>
      <c r="K13" s="160" t="str">
        <f t="shared" si="17"/>
        <v/>
      </c>
      <c r="L13" s="160">
        <f t="shared" si="17"/>
        <v>45</v>
      </c>
      <c r="M13" s="160" t="str">
        <f t="shared" si="17"/>
        <v/>
      </c>
      <c r="N13" s="160" t="str">
        <f t="shared" si="17"/>
        <v/>
      </c>
      <c r="O13" s="160" t="str">
        <f t="shared" si="17"/>
        <v/>
      </c>
      <c r="P13" s="160" t="str">
        <f t="shared" si="17"/>
        <v/>
      </c>
      <c r="Q13" s="160" t="str">
        <f t="shared" si="17"/>
        <v/>
      </c>
      <c r="R13" s="160" t="str">
        <f t="shared" si="17"/>
        <v/>
      </c>
      <c r="S13" s="160" t="str">
        <f t="shared" si="17"/>
        <v/>
      </c>
      <c r="T13" s="170" t="str">
        <f t="shared" si="17"/>
        <v/>
      </c>
      <c r="U13" s="358">
        <f t="shared" si="2"/>
        <v>45</v>
      </c>
      <c r="V13" s="193">
        <f t="shared" si="14"/>
        <v>-30</v>
      </c>
      <c r="W13" s="360">
        <f t="shared" si="15"/>
        <v>114.663</v>
      </c>
      <c r="X13" s="122">
        <f t="shared" si="16"/>
        <v>9.0030000000000001</v>
      </c>
      <c r="Y13" s="361">
        <f t="shared" si="13"/>
        <v>-10</v>
      </c>
      <c r="Z13" s="115">
        <f t="shared" si="6"/>
        <v>5</v>
      </c>
      <c r="AA13" s="115">
        <f t="shared" si="7"/>
        <v>9</v>
      </c>
      <c r="AB13" s="115">
        <f>IF($AA13="n/a","",IFERROR(COUNTIF($AA$2:$AA13,"="&amp;AA13),""))</f>
        <v>4</v>
      </c>
      <c r="AC13" s="115">
        <f>COUNTIF($Z$2:Z13,"&lt;"&amp;Z13)</f>
        <v>2</v>
      </c>
      <c r="AD13" s="124">
        <f t="shared" si="8"/>
        <v>15</v>
      </c>
      <c r="AE13" s="126">
        <f t="shared" si="9"/>
        <v>5</v>
      </c>
      <c r="AG13" s="168" t="s">
        <v>13</v>
      </c>
      <c r="AH13" s="186" t="s">
        <v>49</v>
      </c>
      <c r="AI13" s="180">
        <v>1.2727662037037037E-3</v>
      </c>
    </row>
    <row r="14" spans="1:35" ht="13.5" thickBot="1" x14ac:dyDescent="0.45">
      <c r="A14" s="193">
        <v>205</v>
      </c>
      <c r="B14" s="1" t="s">
        <v>116</v>
      </c>
      <c r="C14" s="1" t="str">
        <f t="shared" si="0"/>
        <v>john reid</v>
      </c>
      <c r="D14" s="8" t="s">
        <v>80</v>
      </c>
      <c r="E14" s="19">
        <v>1.445833333333333E-3</v>
      </c>
      <c r="F14" s="366"/>
      <c r="G14" s="8" t="s">
        <v>81</v>
      </c>
      <c r="H14" s="160" t="str">
        <f t="shared" si="17"/>
        <v/>
      </c>
      <c r="I14" s="160" t="str">
        <f t="shared" si="17"/>
        <v/>
      </c>
      <c r="J14" s="160" t="str">
        <f t="shared" si="17"/>
        <v/>
      </c>
      <c r="K14" s="160" t="str">
        <f t="shared" si="17"/>
        <v/>
      </c>
      <c r="L14" s="160" t="str">
        <f t="shared" si="17"/>
        <v/>
      </c>
      <c r="M14" s="160" t="str">
        <f t="shared" si="17"/>
        <v/>
      </c>
      <c r="N14" s="160" t="str">
        <f t="shared" si="17"/>
        <v/>
      </c>
      <c r="O14" s="160" t="str">
        <f t="shared" si="17"/>
        <v/>
      </c>
      <c r="P14" s="160" t="str">
        <f t="shared" si="17"/>
        <v/>
      </c>
      <c r="Q14" s="160" t="str">
        <f t="shared" si="17"/>
        <v/>
      </c>
      <c r="R14" s="160" t="str">
        <f t="shared" si="17"/>
        <v/>
      </c>
      <c r="S14" s="160" t="str">
        <f t="shared" si="17"/>
        <v/>
      </c>
      <c r="T14" s="170" t="str">
        <f t="shared" si="17"/>
        <v/>
      </c>
      <c r="U14" s="358">
        <f t="shared" si="2"/>
        <v>0</v>
      </c>
      <c r="V14" s="193">
        <f t="shared" si="14"/>
        <v>0</v>
      </c>
      <c r="W14" s="360" t="str">
        <f t="shared" si="15"/>
        <v/>
      </c>
      <c r="X14" s="122" t="str">
        <f t="shared" si="16"/>
        <v/>
      </c>
      <c r="Y14" s="361">
        <f t="shared" si="13"/>
        <v>0</v>
      </c>
      <c r="Z14" s="115" t="str">
        <f t="shared" si="6"/>
        <v>n/a</v>
      </c>
      <c r="AA14" s="115" t="str">
        <f t="shared" si="7"/>
        <v>n/a</v>
      </c>
      <c r="AB14" s="115" t="str">
        <f>IF($AA14="n/a","",IFERROR(COUNTIF($AA$2:$AA14,"="&amp;AA14),""))</f>
        <v/>
      </c>
      <c r="AC14" s="115">
        <f>COUNTIF($Z$2:Z14,"&lt;"&amp;Z14)</f>
        <v>0</v>
      </c>
      <c r="AD14" s="124">
        <f t="shared" si="8"/>
        <v>0</v>
      </c>
      <c r="AE14" s="126">
        <f t="shared" si="9"/>
        <v>0</v>
      </c>
      <c r="AG14" s="169" t="s">
        <v>14</v>
      </c>
      <c r="AH14" s="187" t="s">
        <v>72</v>
      </c>
      <c r="AI14" s="188">
        <v>1.1795949074074074E-3</v>
      </c>
    </row>
    <row r="15" spans="1:35" x14ac:dyDescent="0.35">
      <c r="A15" s="193">
        <v>119</v>
      </c>
      <c r="B15" s="1" t="s">
        <v>117</v>
      </c>
      <c r="C15" s="1" t="str">
        <f t="shared" si="0"/>
        <v>peter dannock</v>
      </c>
      <c r="D15" s="8" t="s">
        <v>21</v>
      </c>
      <c r="E15" s="19">
        <v>1.4493518518518518E-3</v>
      </c>
      <c r="F15" s="366"/>
      <c r="G15" s="8" t="s">
        <v>81</v>
      </c>
      <c r="H15" s="160" t="str">
        <f t="shared" si="17"/>
        <v/>
      </c>
      <c r="I15" s="160" t="str">
        <f t="shared" si="17"/>
        <v/>
      </c>
      <c r="J15" s="160" t="str">
        <f t="shared" si="17"/>
        <v/>
      </c>
      <c r="K15" s="160" t="str">
        <f t="shared" si="17"/>
        <v/>
      </c>
      <c r="L15" s="160" t="str">
        <f t="shared" si="17"/>
        <v/>
      </c>
      <c r="M15" s="160" t="str">
        <f t="shared" si="17"/>
        <v/>
      </c>
      <c r="N15" s="160" t="str">
        <f t="shared" si="17"/>
        <v/>
      </c>
      <c r="O15" s="160" t="str">
        <f t="shared" si="17"/>
        <v/>
      </c>
      <c r="P15" s="160" t="str">
        <f t="shared" si="17"/>
        <v/>
      </c>
      <c r="Q15" s="160">
        <f t="shared" si="17"/>
        <v>100</v>
      </c>
      <c r="R15" s="160" t="str">
        <f t="shared" si="17"/>
        <v/>
      </c>
      <c r="S15" s="160" t="str">
        <f t="shared" si="17"/>
        <v/>
      </c>
      <c r="T15" s="170" t="str">
        <f t="shared" si="17"/>
        <v/>
      </c>
      <c r="U15" s="358">
        <f t="shared" si="2"/>
        <v>100</v>
      </c>
      <c r="V15" s="193">
        <f t="shared" si="14"/>
        <v>0</v>
      </c>
      <c r="W15" s="360">
        <f t="shared" si="15"/>
        <v>120.52999999999999</v>
      </c>
      <c r="X15" s="122">
        <f t="shared" si="16"/>
        <v>4.6940000000000168</v>
      </c>
      <c r="Y15" s="361">
        <f t="shared" si="13"/>
        <v>-10</v>
      </c>
      <c r="Z15" s="115">
        <f t="shared" si="6"/>
        <v>2</v>
      </c>
      <c r="AA15" s="115">
        <f t="shared" si="7"/>
        <v>4</v>
      </c>
      <c r="AB15" s="115">
        <f>IF($AA15="n/a","",IFERROR(COUNTIF($AA$2:$AA15,"="&amp;AA15),""))</f>
        <v>1</v>
      </c>
      <c r="AC15" s="115">
        <f>COUNTIF($Z$2:Z15,"&lt;"&amp;Z15)</f>
        <v>0</v>
      </c>
      <c r="AD15" s="124">
        <f t="shared" si="8"/>
        <v>100</v>
      </c>
      <c r="AE15" s="126">
        <f t="shared" si="9"/>
        <v>90</v>
      </c>
    </row>
    <row r="16" spans="1:35" x14ac:dyDescent="0.35">
      <c r="A16" s="193">
        <v>77</v>
      </c>
      <c r="B16" s="1" t="s">
        <v>118</v>
      </c>
      <c r="C16" s="1" t="str">
        <f t="shared" si="0"/>
        <v>simeon ouzas</v>
      </c>
      <c r="D16" s="8" t="s">
        <v>5</v>
      </c>
      <c r="E16" s="19">
        <v>1.4523495370370369E-3</v>
      </c>
      <c r="F16" s="366"/>
      <c r="G16" s="8" t="s">
        <v>81</v>
      </c>
      <c r="H16" s="160" t="str">
        <f t="shared" si="17"/>
        <v/>
      </c>
      <c r="I16" s="160" t="str">
        <f t="shared" si="17"/>
        <v/>
      </c>
      <c r="J16" s="160" t="str">
        <f t="shared" si="17"/>
        <v/>
      </c>
      <c r="K16" s="160" t="str">
        <f t="shared" si="17"/>
        <v/>
      </c>
      <c r="L16" s="160" t="str">
        <f t="shared" si="17"/>
        <v/>
      </c>
      <c r="M16" s="160" t="str">
        <f t="shared" si="17"/>
        <v/>
      </c>
      <c r="N16" s="160" t="str">
        <f t="shared" si="17"/>
        <v/>
      </c>
      <c r="O16" s="160" t="str">
        <f t="shared" si="17"/>
        <v/>
      </c>
      <c r="P16" s="160" t="str">
        <f t="shared" si="17"/>
        <v/>
      </c>
      <c r="Q16" s="160" t="str">
        <f t="shared" si="17"/>
        <v/>
      </c>
      <c r="R16" s="160" t="str">
        <f t="shared" si="17"/>
        <v/>
      </c>
      <c r="S16" s="160">
        <f t="shared" si="17"/>
        <v>100</v>
      </c>
      <c r="T16" s="170" t="str">
        <f t="shared" si="17"/>
        <v/>
      </c>
      <c r="U16" s="358">
        <f t="shared" si="2"/>
        <v>100</v>
      </c>
      <c r="V16" s="193">
        <f t="shared" si="14"/>
        <v>0</v>
      </c>
      <c r="W16" s="360">
        <f t="shared" si="15"/>
        <v>122.71800000000002</v>
      </c>
      <c r="X16" s="122">
        <f t="shared" si="16"/>
        <v>2.7649999999999721</v>
      </c>
      <c r="Y16" s="361">
        <f t="shared" si="13"/>
        <v>-10</v>
      </c>
      <c r="Z16" s="115">
        <f t="shared" si="6"/>
        <v>1</v>
      </c>
      <c r="AA16" s="115">
        <f t="shared" si="7"/>
        <v>2</v>
      </c>
      <c r="AB16" s="115">
        <f>IF($AA16="n/a","",IFERROR(COUNTIF($AA$2:$AA16,"="&amp;AA16),""))</f>
        <v>1</v>
      </c>
      <c r="AC16" s="115">
        <f>COUNTIF($Z$2:Z16,"&lt;"&amp;Z16)</f>
        <v>0</v>
      </c>
      <c r="AD16" s="124">
        <f t="shared" si="8"/>
        <v>100</v>
      </c>
      <c r="AE16" s="126">
        <f t="shared" si="9"/>
        <v>90</v>
      </c>
    </row>
    <row r="17" spans="1:31" x14ac:dyDescent="0.35">
      <c r="A17" s="193">
        <v>36</v>
      </c>
      <c r="B17" s="1" t="s">
        <v>119</v>
      </c>
      <c r="C17" s="1" t="str">
        <f t="shared" si="0"/>
        <v>ken cauchi</v>
      </c>
      <c r="D17" s="8" t="s">
        <v>80</v>
      </c>
      <c r="E17" s="19">
        <v>1.4644328703703703E-3</v>
      </c>
      <c r="F17" s="366"/>
      <c r="G17" s="8" t="s">
        <v>81</v>
      </c>
      <c r="H17" s="160" t="str">
        <f t="shared" si="17"/>
        <v/>
      </c>
      <c r="I17" s="160" t="str">
        <f t="shared" si="17"/>
        <v/>
      </c>
      <c r="J17" s="160" t="str">
        <f t="shared" si="17"/>
        <v/>
      </c>
      <c r="K17" s="160" t="str">
        <f t="shared" si="17"/>
        <v/>
      </c>
      <c r="L17" s="160" t="str">
        <f t="shared" si="17"/>
        <v/>
      </c>
      <c r="M17" s="160" t="str">
        <f t="shared" si="17"/>
        <v/>
      </c>
      <c r="N17" s="160" t="str">
        <f t="shared" si="17"/>
        <v/>
      </c>
      <c r="O17" s="160" t="str">
        <f t="shared" si="17"/>
        <v/>
      </c>
      <c r="P17" s="160" t="str">
        <f t="shared" si="17"/>
        <v/>
      </c>
      <c r="Q17" s="160" t="str">
        <f t="shared" si="17"/>
        <v/>
      </c>
      <c r="R17" s="160" t="str">
        <f t="shared" si="17"/>
        <v/>
      </c>
      <c r="S17" s="160" t="str">
        <f t="shared" si="17"/>
        <v/>
      </c>
      <c r="T17" s="170" t="str">
        <f t="shared" si="17"/>
        <v/>
      </c>
      <c r="U17" s="358">
        <f t="shared" si="2"/>
        <v>0</v>
      </c>
      <c r="V17" s="193">
        <f t="shared" si="14"/>
        <v>0</v>
      </c>
      <c r="W17" s="360" t="str">
        <f t="shared" si="15"/>
        <v/>
      </c>
      <c r="X17" s="122" t="str">
        <f t="shared" si="16"/>
        <v/>
      </c>
      <c r="Y17" s="361">
        <f t="shared" si="13"/>
        <v>0</v>
      </c>
      <c r="Z17" s="115" t="str">
        <f t="shared" si="6"/>
        <v>n/a</v>
      </c>
      <c r="AA17" s="115" t="str">
        <f t="shared" si="7"/>
        <v>n/a</v>
      </c>
      <c r="AB17" s="115" t="str">
        <f>IF($AA17="n/a","",IFERROR(COUNTIF($AA$2:$AA17,"="&amp;AA17),""))</f>
        <v/>
      </c>
      <c r="AC17" s="115">
        <f>COUNTIF($Z$2:Z17,"&lt;"&amp;Z17)</f>
        <v>0</v>
      </c>
      <c r="AD17" s="124">
        <f t="shared" si="8"/>
        <v>0</v>
      </c>
      <c r="AE17" s="126">
        <f t="shared" si="9"/>
        <v>0</v>
      </c>
    </row>
    <row r="18" spans="1:31" x14ac:dyDescent="0.35">
      <c r="A18" s="193">
        <v>37</v>
      </c>
      <c r="B18" s="1" t="s">
        <v>120</v>
      </c>
      <c r="C18" s="1" t="str">
        <f t="shared" si="0"/>
        <v>daniel marris</v>
      </c>
      <c r="D18" s="8" t="s">
        <v>80</v>
      </c>
      <c r="E18" s="19">
        <v>1.4894560185185186E-3</v>
      </c>
      <c r="F18" s="366"/>
      <c r="G18" s="8" t="s">
        <v>84</v>
      </c>
      <c r="H18" s="160" t="str">
        <f t="shared" si="17"/>
        <v/>
      </c>
      <c r="I18" s="160" t="str">
        <f t="shared" si="17"/>
        <v/>
      </c>
      <c r="J18" s="160" t="str">
        <f t="shared" si="17"/>
        <v/>
      </c>
      <c r="K18" s="160" t="str">
        <f t="shared" si="17"/>
        <v/>
      </c>
      <c r="L18" s="160" t="str">
        <f t="shared" si="17"/>
        <v/>
      </c>
      <c r="M18" s="160" t="str">
        <f t="shared" si="17"/>
        <v/>
      </c>
      <c r="N18" s="160" t="str">
        <f t="shared" si="17"/>
        <v/>
      </c>
      <c r="O18" s="160" t="str">
        <f t="shared" si="17"/>
        <v/>
      </c>
      <c r="P18" s="160" t="str">
        <f t="shared" si="17"/>
        <v/>
      </c>
      <c r="Q18" s="160" t="str">
        <f t="shared" si="17"/>
        <v/>
      </c>
      <c r="R18" s="160" t="str">
        <f t="shared" si="17"/>
        <v/>
      </c>
      <c r="S18" s="160" t="str">
        <f t="shared" si="17"/>
        <v/>
      </c>
      <c r="T18" s="170" t="str">
        <f t="shared" si="17"/>
        <v/>
      </c>
      <c r="U18" s="358">
        <f t="shared" si="2"/>
        <v>0</v>
      </c>
      <c r="V18" s="193">
        <f t="shared" si="14"/>
        <v>0</v>
      </c>
      <c r="W18" s="360" t="str">
        <f t="shared" si="15"/>
        <v/>
      </c>
      <c r="X18" s="122" t="str">
        <f t="shared" si="16"/>
        <v/>
      </c>
      <c r="Y18" s="361">
        <f t="shared" si="13"/>
        <v>0</v>
      </c>
      <c r="Z18" s="115" t="str">
        <f t="shared" si="6"/>
        <v>n/a</v>
      </c>
      <c r="AA18" s="115" t="str">
        <f t="shared" si="7"/>
        <v>n/a</v>
      </c>
      <c r="AB18" s="115" t="str">
        <f>IF($AA18="n/a","",IFERROR(COUNTIF($AA$2:$AA18,"="&amp;AA18),""))</f>
        <v/>
      </c>
      <c r="AC18" s="115">
        <f>COUNTIF($Z$2:Z18,"&lt;"&amp;Z18)</f>
        <v>0</v>
      </c>
      <c r="AD18" s="124">
        <f t="shared" si="8"/>
        <v>0</v>
      </c>
      <c r="AE18" s="126">
        <f t="shared" si="9"/>
        <v>0</v>
      </c>
    </row>
    <row r="19" spans="1:31" x14ac:dyDescent="0.35">
      <c r="A19" s="193">
        <v>341</v>
      </c>
      <c r="B19" s="1" t="s">
        <v>121</v>
      </c>
      <c r="C19" s="1" t="str">
        <f t="shared" si="0"/>
        <v>travis nott</v>
      </c>
      <c r="D19" s="8" t="s">
        <v>41</v>
      </c>
      <c r="E19" s="19">
        <v>1.5265972222222224E-3</v>
      </c>
      <c r="F19" s="366"/>
      <c r="G19" s="8" t="s">
        <v>81</v>
      </c>
      <c r="H19" s="160" t="str">
        <f t="shared" si="17"/>
        <v/>
      </c>
      <c r="I19" s="160" t="str">
        <f t="shared" si="17"/>
        <v/>
      </c>
      <c r="J19" s="160" t="str">
        <f t="shared" si="17"/>
        <v/>
      </c>
      <c r="K19" s="160">
        <f t="shared" si="17"/>
        <v>60</v>
      </c>
      <c r="L19" s="160" t="str">
        <f t="shared" si="17"/>
        <v/>
      </c>
      <c r="M19" s="160" t="str">
        <f t="shared" si="17"/>
        <v/>
      </c>
      <c r="N19" s="160" t="str">
        <f t="shared" si="17"/>
        <v/>
      </c>
      <c r="O19" s="160" t="str">
        <f t="shared" si="17"/>
        <v/>
      </c>
      <c r="P19" s="160" t="str">
        <f t="shared" si="17"/>
        <v/>
      </c>
      <c r="Q19" s="160" t="str">
        <f t="shared" si="17"/>
        <v/>
      </c>
      <c r="R19" s="160" t="str">
        <f t="shared" si="17"/>
        <v/>
      </c>
      <c r="S19" s="160" t="str">
        <f t="shared" si="17"/>
        <v/>
      </c>
      <c r="T19" s="170" t="str">
        <f t="shared" si="17"/>
        <v/>
      </c>
      <c r="U19" s="358">
        <f t="shared" si="2"/>
        <v>60</v>
      </c>
      <c r="V19" s="193">
        <f t="shared" si="14"/>
        <v>-45</v>
      </c>
      <c r="W19" s="360">
        <f t="shared" si="15"/>
        <v>112.935</v>
      </c>
      <c r="X19" s="122">
        <f t="shared" si="16"/>
        <v>18.963000000000022</v>
      </c>
      <c r="Y19" s="361">
        <f t="shared" si="13"/>
        <v>-10</v>
      </c>
      <c r="Z19" s="115">
        <f t="shared" si="6"/>
        <v>5</v>
      </c>
      <c r="AA19" s="115">
        <f t="shared" si="7"/>
        <v>10</v>
      </c>
      <c r="AB19" s="115">
        <f>IF($AA19="n/a","",IFERROR(COUNTIF($AA$2:$AA19,"="&amp;AA19),""))</f>
        <v>3</v>
      </c>
      <c r="AC19" s="115">
        <f>COUNTIF($Z$2:Z19,"&lt;"&amp;Z19)</f>
        <v>4</v>
      </c>
      <c r="AD19" s="124">
        <f t="shared" si="8"/>
        <v>15</v>
      </c>
      <c r="AE19" s="126">
        <f t="shared" si="9"/>
        <v>5</v>
      </c>
    </row>
    <row r="20" spans="1:31" x14ac:dyDescent="0.35">
      <c r="A20" s="193">
        <v>45</v>
      </c>
      <c r="B20" s="1" t="s">
        <v>122</v>
      </c>
      <c r="C20" s="1" t="str">
        <f t="shared" si="0"/>
        <v>mark marris</v>
      </c>
      <c r="D20" s="8" t="s">
        <v>80</v>
      </c>
      <c r="E20" s="19">
        <v>1.5343287037037035E-3</v>
      </c>
      <c r="F20" s="366"/>
      <c r="G20" s="8" t="s">
        <v>81</v>
      </c>
      <c r="H20" s="160" t="str">
        <f t="shared" si="17"/>
        <v/>
      </c>
      <c r="I20" s="160" t="str">
        <f t="shared" si="17"/>
        <v/>
      </c>
      <c r="J20" s="160" t="str">
        <f t="shared" si="17"/>
        <v/>
      </c>
      <c r="K20" s="160" t="str">
        <f t="shared" si="17"/>
        <v/>
      </c>
      <c r="L20" s="160" t="str">
        <f t="shared" si="17"/>
        <v/>
      </c>
      <c r="M20" s="160" t="str">
        <f t="shared" si="17"/>
        <v/>
      </c>
      <c r="N20" s="160" t="str">
        <f t="shared" si="17"/>
        <v/>
      </c>
      <c r="O20" s="160" t="str">
        <f t="shared" si="17"/>
        <v/>
      </c>
      <c r="P20" s="160" t="str">
        <f t="shared" si="17"/>
        <v/>
      </c>
      <c r="Q20" s="160" t="str">
        <f t="shared" si="17"/>
        <v/>
      </c>
      <c r="R20" s="160" t="str">
        <f t="shared" si="17"/>
        <v/>
      </c>
      <c r="S20" s="160" t="str">
        <f t="shared" si="17"/>
        <v/>
      </c>
      <c r="T20" s="170" t="str">
        <f t="shared" si="17"/>
        <v/>
      </c>
      <c r="U20" s="358">
        <f t="shared" si="2"/>
        <v>0</v>
      </c>
      <c r="V20" s="193">
        <f t="shared" si="14"/>
        <v>0</v>
      </c>
      <c r="W20" s="360" t="str">
        <f t="shared" si="15"/>
        <v/>
      </c>
      <c r="X20" s="122" t="str">
        <f t="shared" si="16"/>
        <v/>
      </c>
      <c r="Y20" s="361">
        <f t="shared" si="13"/>
        <v>0</v>
      </c>
      <c r="Z20" s="115" t="str">
        <f t="shared" si="6"/>
        <v>n/a</v>
      </c>
      <c r="AA20" s="115" t="str">
        <f t="shared" si="7"/>
        <v>n/a</v>
      </c>
      <c r="AB20" s="115" t="str">
        <f>IF($AA20="n/a","",IFERROR(COUNTIF($AA$2:$AA20,"="&amp;AA20),""))</f>
        <v/>
      </c>
      <c r="AC20" s="115">
        <f>COUNTIF($Z$2:Z20,"&lt;"&amp;Z20)</f>
        <v>0</v>
      </c>
      <c r="AD20" s="124">
        <f t="shared" si="8"/>
        <v>0</v>
      </c>
      <c r="AE20" s="126">
        <f t="shared" si="9"/>
        <v>0</v>
      </c>
    </row>
    <row r="21" spans="1:31" x14ac:dyDescent="0.35">
      <c r="A21" s="193">
        <v>173</v>
      </c>
      <c r="B21" s="1" t="s">
        <v>123</v>
      </c>
      <c r="C21" s="1" t="str">
        <f t="shared" si="0"/>
        <v>sam hurst</v>
      </c>
      <c r="D21" s="8" t="s">
        <v>5</v>
      </c>
      <c r="E21" s="19">
        <v>1.6658564814814815E-3</v>
      </c>
      <c r="F21" s="366"/>
      <c r="G21" s="8" t="s">
        <v>84</v>
      </c>
      <c r="H21" s="160" t="str">
        <f t="shared" si="17"/>
        <v/>
      </c>
      <c r="I21" s="160" t="str">
        <f t="shared" si="17"/>
        <v/>
      </c>
      <c r="J21" s="160" t="str">
        <f t="shared" si="17"/>
        <v/>
      </c>
      <c r="K21" s="160" t="str">
        <f t="shared" si="17"/>
        <v/>
      </c>
      <c r="L21" s="160" t="str">
        <f t="shared" si="17"/>
        <v/>
      </c>
      <c r="M21" s="160" t="str">
        <f t="shared" si="17"/>
        <v/>
      </c>
      <c r="N21" s="160" t="str">
        <f t="shared" si="17"/>
        <v/>
      </c>
      <c r="O21" s="160" t="str">
        <f t="shared" si="17"/>
        <v/>
      </c>
      <c r="P21" s="160" t="str">
        <f t="shared" si="17"/>
        <v/>
      </c>
      <c r="Q21" s="160" t="str">
        <f t="shared" si="17"/>
        <v/>
      </c>
      <c r="R21" s="160" t="str">
        <f t="shared" si="17"/>
        <v/>
      </c>
      <c r="S21" s="160">
        <f t="shared" si="17"/>
        <v>75</v>
      </c>
      <c r="T21" s="170" t="str">
        <f t="shared" si="17"/>
        <v/>
      </c>
      <c r="U21" s="358">
        <f t="shared" si="2"/>
        <v>75</v>
      </c>
      <c r="V21" s="193">
        <f t="shared" si="14"/>
        <v>0</v>
      </c>
      <c r="W21" s="360">
        <f t="shared" si="15"/>
        <v>122.71800000000002</v>
      </c>
      <c r="X21" s="122">
        <f t="shared" si="16"/>
        <v>21.211999999999989</v>
      </c>
      <c r="Y21" s="361">
        <f t="shared" si="13"/>
        <v>-10</v>
      </c>
      <c r="Z21" s="115">
        <f t="shared" si="6"/>
        <v>1</v>
      </c>
      <c r="AA21" s="115">
        <f t="shared" si="7"/>
        <v>2</v>
      </c>
      <c r="AB21" s="115">
        <f>IF($AA21="n/a","",IFERROR(COUNTIF($AA$2:$AA21,"="&amp;AA21),""))</f>
        <v>2</v>
      </c>
      <c r="AC21" s="115">
        <f>COUNTIF($Z$2:Z21,"&lt;"&amp;Z21)</f>
        <v>0</v>
      </c>
      <c r="AD21" s="124">
        <f t="shared" si="8"/>
        <v>75</v>
      </c>
      <c r="AE21" s="126">
        <f t="shared" si="9"/>
        <v>65</v>
      </c>
    </row>
    <row r="22" spans="1:31" x14ac:dyDescent="0.35">
      <c r="A22" s="193">
        <v>56</v>
      </c>
      <c r="B22" s="1" t="s">
        <v>124</v>
      </c>
      <c r="C22" s="1" t="str">
        <f t="shared" si="0"/>
        <v>john mcbreen</v>
      </c>
      <c r="D22" s="8" t="s">
        <v>86</v>
      </c>
      <c r="E22" s="19">
        <v>1.6719328703703703E-3</v>
      </c>
      <c r="F22" s="366"/>
      <c r="G22" s="8" t="s">
        <v>84</v>
      </c>
      <c r="H22" s="248" t="str">
        <f t="shared" ref="H22:T24" si="18">IF($D22=H$1,$U22,"")</f>
        <v/>
      </c>
      <c r="I22" s="248" t="str">
        <f t="shared" si="18"/>
        <v/>
      </c>
      <c r="J22" s="248" t="str">
        <f t="shared" si="18"/>
        <v/>
      </c>
      <c r="K22" s="248" t="str">
        <f t="shared" si="18"/>
        <v/>
      </c>
      <c r="L22" s="248" t="str">
        <f t="shared" si="18"/>
        <v/>
      </c>
      <c r="M22" s="248">
        <f t="shared" si="18"/>
        <v>100</v>
      </c>
      <c r="N22" s="248" t="str">
        <f t="shared" si="18"/>
        <v/>
      </c>
      <c r="O22" s="248" t="str">
        <f t="shared" si="18"/>
        <v/>
      </c>
      <c r="P22" s="248" t="str">
        <f t="shared" si="18"/>
        <v/>
      </c>
      <c r="Q22" s="248" t="str">
        <f t="shared" si="18"/>
        <v/>
      </c>
      <c r="R22" s="248" t="str">
        <f t="shared" si="18"/>
        <v/>
      </c>
      <c r="S22" s="248" t="str">
        <f t="shared" si="18"/>
        <v/>
      </c>
      <c r="T22" s="249" t="str">
        <f t="shared" si="18"/>
        <v/>
      </c>
      <c r="U22" s="358">
        <f t="shared" si="2"/>
        <v>100</v>
      </c>
      <c r="V22" s="193">
        <f t="shared" si="14"/>
        <v>-55</v>
      </c>
      <c r="W22" s="360">
        <f t="shared" si="15"/>
        <v>123.29699999999998</v>
      </c>
      <c r="X22" s="122">
        <f t="shared" si="16"/>
        <v>21.158000000000001</v>
      </c>
      <c r="Y22" s="361">
        <f t="shared" si="13"/>
        <v>-10</v>
      </c>
      <c r="Z22" s="115">
        <f t="shared" si="6"/>
        <v>4</v>
      </c>
      <c r="AA22" s="115">
        <f t="shared" si="7"/>
        <v>8</v>
      </c>
      <c r="AB22" s="115">
        <f>IF($AA22="n/a","",IFERROR(COUNTIF($AA$2:$AA22,"="&amp;AA22),""))</f>
        <v>1</v>
      </c>
      <c r="AC22" s="115">
        <f>COUNTIF($Z$2:Z22,"&lt;"&amp;Z22)</f>
        <v>3</v>
      </c>
      <c r="AD22" s="124">
        <f t="shared" si="8"/>
        <v>45</v>
      </c>
      <c r="AE22" s="126">
        <f t="shared" si="9"/>
        <v>35</v>
      </c>
    </row>
    <row r="23" spans="1:31" x14ac:dyDescent="0.35">
      <c r="A23" s="193">
        <v>47</v>
      </c>
      <c r="B23" s="1" t="s">
        <v>125</v>
      </c>
      <c r="C23" s="1" t="str">
        <f t="shared" si="0"/>
        <v>leigh mummery</v>
      </c>
      <c r="D23" s="20" t="s">
        <v>3</v>
      </c>
      <c r="E23" s="19">
        <v>1.7001157407407408E-3</v>
      </c>
      <c r="F23" s="366"/>
      <c r="G23" s="8" t="s">
        <v>108</v>
      </c>
      <c r="H23" s="160" t="str">
        <f t="shared" si="18"/>
        <v/>
      </c>
      <c r="I23" s="160" t="str">
        <f t="shared" si="18"/>
        <v/>
      </c>
      <c r="J23" s="160" t="str">
        <f t="shared" si="18"/>
        <v/>
      </c>
      <c r="K23" s="160" t="str">
        <f t="shared" si="18"/>
        <v/>
      </c>
      <c r="L23" s="160" t="str">
        <f t="shared" si="18"/>
        <v/>
      </c>
      <c r="M23" s="160" t="str">
        <f t="shared" si="18"/>
        <v/>
      </c>
      <c r="N23" s="160" t="str">
        <f t="shared" si="18"/>
        <v/>
      </c>
      <c r="O23" s="160" t="str">
        <f t="shared" si="18"/>
        <v/>
      </c>
      <c r="P23" s="160" t="str">
        <f t="shared" si="18"/>
        <v/>
      </c>
      <c r="Q23" s="160" t="str">
        <f t="shared" si="18"/>
        <v/>
      </c>
      <c r="R23" s="160" t="str">
        <f t="shared" si="18"/>
        <v/>
      </c>
      <c r="S23" s="160" t="str">
        <f t="shared" si="18"/>
        <v/>
      </c>
      <c r="T23" s="170">
        <f t="shared" si="18"/>
        <v>100</v>
      </c>
      <c r="U23" s="358">
        <f t="shared" si="2"/>
        <v>100</v>
      </c>
      <c r="V23" s="193">
        <f t="shared" si="14"/>
        <v>0</v>
      </c>
      <c r="W23" s="360">
        <f t="shared" si="15"/>
        <v>123.32300000000001</v>
      </c>
      <c r="X23" s="122">
        <f t="shared" si="16"/>
        <v>23.567000000000007</v>
      </c>
      <c r="Y23" s="361">
        <f t="shared" si="13"/>
        <v>-10</v>
      </c>
      <c r="Z23" s="115">
        <f t="shared" si="6"/>
        <v>1</v>
      </c>
      <c r="AA23" s="115">
        <f t="shared" si="7"/>
        <v>1</v>
      </c>
      <c r="AB23" s="115">
        <f>IF($AA23="n/a","",IFERROR(COUNTIF($AA$2:$AA23,"="&amp;AA23),""))</f>
        <v>1</v>
      </c>
      <c r="AC23" s="115">
        <f>COUNTIF($Z$2:Z23,"&lt;"&amp;Z23)</f>
        <v>0</v>
      </c>
      <c r="AD23" s="124">
        <f t="shared" si="8"/>
        <v>100</v>
      </c>
      <c r="AE23" s="126">
        <f t="shared" si="9"/>
        <v>90</v>
      </c>
    </row>
    <row r="24" spans="1:31" ht="13.15" thickBot="1" x14ac:dyDescent="0.4">
      <c r="A24" s="195">
        <v>6</v>
      </c>
      <c r="B24" s="171" t="s">
        <v>126</v>
      </c>
      <c r="C24" s="171" t="str">
        <f t="shared" si="0"/>
        <v>russell garner</v>
      </c>
      <c r="D24" s="194"/>
      <c r="E24" s="194" t="s">
        <v>127</v>
      </c>
      <c r="F24" s="171"/>
      <c r="G24" s="194"/>
      <c r="H24" s="172" t="str">
        <f t="shared" si="18"/>
        <v/>
      </c>
      <c r="I24" s="172" t="str">
        <f t="shared" si="18"/>
        <v/>
      </c>
      <c r="J24" s="172" t="str">
        <f t="shared" si="18"/>
        <v/>
      </c>
      <c r="K24" s="172" t="str">
        <f t="shared" si="18"/>
        <v/>
      </c>
      <c r="L24" s="172" t="str">
        <f t="shared" si="18"/>
        <v/>
      </c>
      <c r="M24" s="172" t="str">
        <f t="shared" si="18"/>
        <v/>
      </c>
      <c r="N24" s="172" t="str">
        <f t="shared" si="18"/>
        <v/>
      </c>
      <c r="O24" s="172" t="str">
        <f t="shared" si="18"/>
        <v/>
      </c>
      <c r="P24" s="172" t="str">
        <f t="shared" si="18"/>
        <v/>
      </c>
      <c r="Q24" s="172" t="str">
        <f t="shared" si="18"/>
        <v/>
      </c>
      <c r="R24" s="172" t="str">
        <f t="shared" si="18"/>
        <v/>
      </c>
      <c r="S24" s="172" t="str">
        <f t="shared" si="18"/>
        <v/>
      </c>
      <c r="T24" s="173" t="str">
        <f t="shared" si="18"/>
        <v/>
      </c>
      <c r="U24" s="359">
        <f t="shared" si="2"/>
        <v>0</v>
      </c>
      <c r="V24" s="195">
        <f t="shared" si="14"/>
        <v>0</v>
      </c>
      <c r="W24" s="362" t="str">
        <f t="shared" si="15"/>
        <v/>
      </c>
      <c r="X24" s="363" t="str">
        <f t="shared" si="16"/>
        <v/>
      </c>
      <c r="Y24" s="364">
        <f t="shared" si="13"/>
        <v>0</v>
      </c>
      <c r="Z24" s="197" t="str">
        <f t="shared" si="6"/>
        <v>n/a</v>
      </c>
      <c r="AA24" s="197" t="str">
        <f t="shared" si="7"/>
        <v>n/a</v>
      </c>
      <c r="AB24" s="197" t="str">
        <f>IF($AA24="n/a","",IFERROR(COUNTIF($AA$2:$AA24,"="&amp;AA24),""))</f>
        <v/>
      </c>
      <c r="AC24" s="115">
        <f>COUNTIF($Z$2:Z24,"&lt;"&amp;Z24)</f>
        <v>0</v>
      </c>
      <c r="AD24" s="198">
        <f t="shared" si="8"/>
        <v>0</v>
      </c>
      <c r="AE24" s="127">
        <f t="shared" si="9"/>
        <v>0</v>
      </c>
    </row>
    <row r="25" spans="1:31" ht="13.15" thickBot="1" x14ac:dyDescent="0.4">
      <c r="F25" s="112"/>
      <c r="G25" s="113" t="s">
        <v>26</v>
      </c>
      <c r="H25" s="114">
        <f t="shared" ref="H25:U25" si="19">COUNT(H2:H24)</f>
        <v>1</v>
      </c>
      <c r="I25" s="114">
        <f t="shared" si="19"/>
        <v>1</v>
      </c>
      <c r="J25" s="114">
        <f t="shared" si="19"/>
        <v>0</v>
      </c>
      <c r="K25" s="114">
        <f t="shared" si="19"/>
        <v>3</v>
      </c>
      <c r="L25" s="114">
        <f t="shared" si="19"/>
        <v>4</v>
      </c>
      <c r="M25" s="114">
        <f t="shared" si="19"/>
        <v>1</v>
      </c>
      <c r="N25" s="114">
        <f t="shared" si="19"/>
        <v>2</v>
      </c>
      <c r="O25" s="114">
        <f t="shared" si="19"/>
        <v>0</v>
      </c>
      <c r="P25" s="114">
        <f t="shared" si="19"/>
        <v>0</v>
      </c>
      <c r="Q25" s="114">
        <f t="shared" si="19"/>
        <v>1</v>
      </c>
      <c r="R25" s="114">
        <f t="shared" si="19"/>
        <v>0</v>
      </c>
      <c r="S25" s="114">
        <f t="shared" si="19"/>
        <v>2</v>
      </c>
      <c r="T25" s="114">
        <f t="shared" si="19"/>
        <v>1</v>
      </c>
      <c r="U25" s="190">
        <f t="shared" si="19"/>
        <v>23</v>
      </c>
      <c r="V25" s="128"/>
      <c r="W25" s="128"/>
      <c r="X25" s="122"/>
      <c r="Y25" s="128"/>
      <c r="Z25" s="128"/>
      <c r="AA25" s="128"/>
      <c r="AB25" s="128"/>
      <c r="AC25" s="128"/>
      <c r="AD25" s="128"/>
      <c r="AE25" s="128"/>
    </row>
    <row r="26" spans="1:31" x14ac:dyDescent="0.35">
      <c r="V26" s="8"/>
      <c r="W26" s="8"/>
      <c r="X26" s="122"/>
      <c r="Y26" s="8"/>
      <c r="Z26" s="8"/>
      <c r="AA26" s="8"/>
      <c r="AB26" s="8"/>
      <c r="AC26" s="8"/>
      <c r="AD26" s="8"/>
      <c r="AE26" s="8"/>
    </row>
    <row r="27" spans="1:31" ht="13.15" x14ac:dyDescent="0.4">
      <c r="B27" s="2"/>
      <c r="C27" s="2"/>
      <c r="D27" s="72"/>
      <c r="V27" s="72"/>
      <c r="Z27" s="72"/>
      <c r="AA27" s="72"/>
      <c r="AB27" s="72"/>
      <c r="AC27" s="72"/>
      <c r="AD27" s="72"/>
    </row>
    <row r="30" spans="1:31" x14ac:dyDescent="0.35">
      <c r="H30" s="23"/>
    </row>
  </sheetData>
  <sortState xmlns:xlrd2="http://schemas.microsoft.com/office/spreadsheetml/2017/richdata2" ref="A2:AF24">
    <sortCondition ref="E2:E24"/>
  </sortState>
  <mergeCells count="1">
    <mergeCell ref="AG1:AI1"/>
  </mergeCells>
  <conditionalFormatting sqref="A2:T24 V2:Y24">
    <cfRule type="expression" dxfId="272" priority="27" stopIfTrue="1">
      <formula>$D2="SNA"</formula>
    </cfRule>
    <cfRule type="expression" dxfId="271" priority="28" stopIfTrue="1">
      <formula>$D2="SNB"</formula>
    </cfRule>
    <cfRule type="expression" dxfId="270" priority="29">
      <formula>$D2="SNC"</formula>
    </cfRule>
    <cfRule type="expression" dxfId="269" priority="30">
      <formula>$D2="SND"</formula>
    </cfRule>
    <cfRule type="expression" dxfId="268" priority="31">
      <formula>$D2="NAC"</formula>
    </cfRule>
    <cfRule type="expression" dxfId="267" priority="32">
      <formula>$D2="NBC"</formula>
    </cfRule>
    <cfRule type="expression" dxfId="266" priority="33">
      <formula>$D2="NCC"</formula>
    </cfRule>
    <cfRule type="expression" dxfId="265" priority="34">
      <formula>$D2="NDC"</formula>
    </cfRule>
    <cfRule type="expression" dxfId="264" priority="35">
      <formula>$D2="ABMOD"</formula>
    </cfRule>
    <cfRule type="expression" dxfId="263" priority="36">
      <formula>$D2="CDMOD"</formula>
    </cfRule>
    <cfRule type="expression" dxfId="262" priority="37">
      <formula>$D2="SMOD"</formula>
    </cfRule>
    <cfRule type="expression" dxfId="261" priority="38">
      <formula>$D2="RES"</formula>
    </cfRule>
    <cfRule type="expression" dxfId="260" priority="39">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80E1-9113-406F-B56B-5D1EB58A419A}">
  <dimension ref="A1:AI27"/>
  <sheetViews>
    <sheetView zoomScale="90" zoomScaleNormal="90" workbookViewId="0">
      <selection activeCell="D33" sqref="D33"/>
    </sheetView>
  </sheetViews>
  <sheetFormatPr defaultColWidth="8.86328125" defaultRowHeight="12.75" x14ac:dyDescent="0.35"/>
  <cols>
    <col min="1" max="1" width="8.1328125" style="70" customWidth="1"/>
    <col min="2" max="2" width="24.3984375" style="386" customWidth="1"/>
    <col min="3" max="3" width="20.73046875" style="71" hidden="1" customWidth="1"/>
    <col min="4" max="4" width="8.265625" style="71" bestFit="1" customWidth="1"/>
    <col min="5" max="5" width="12.59765625" style="71" customWidth="1"/>
    <col min="6" max="6" width="16.1328125" style="71" bestFit="1" customWidth="1"/>
    <col min="7" max="7" width="9.265625" style="71" bestFit="1" customWidth="1"/>
    <col min="8" max="20" width="7.73046875" style="71" customWidth="1"/>
    <col min="21" max="21" width="6.73046875" style="71" customWidth="1"/>
    <col min="22" max="22" width="7.265625" style="71" bestFit="1" customWidth="1"/>
    <col min="23" max="23" width="11" style="71" bestFit="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71">
        <v>73</v>
      </c>
      <c r="B2" s="78" t="s">
        <v>105</v>
      </c>
      <c r="C2" t="str">
        <f t="shared" ref="C2:C23" si="0">LOWER(B2)</f>
        <v>david adam</v>
      </c>
      <c r="D2" s="71" t="s">
        <v>41</v>
      </c>
      <c r="E2" s="387" t="s">
        <v>162</v>
      </c>
      <c r="F2" s="431" t="s">
        <v>153</v>
      </c>
      <c r="G2" s="71" t="s">
        <v>81</v>
      </c>
      <c r="H2" s="388" t="str">
        <f t="shared" ref="H2:T16"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4" si="2">IFERROR(VLOOKUP($AB2,Points2018,2,0),0)</f>
        <v>100</v>
      </c>
      <c r="V2" s="247">
        <f t="shared" ref="V2:V24" si="3">AD2-U2</f>
        <v>0</v>
      </c>
      <c r="W2" s="354">
        <f t="shared" ref="W2:W23" si="4">IFERROR(VLOOKUP(D2,BenchmarksRd1,3,0)*86400,"")</f>
        <v>86.689000000000007</v>
      </c>
      <c r="X2" s="355">
        <f t="shared" ref="X2:X23" si="5">IFERROR((($E2*86400)-W2),"")</f>
        <v>-0.20600000000000307</v>
      </c>
      <c r="Y2" s="356">
        <f>IF(U2=0,0,IF(X2&lt;=0,10,IF(X2&lt;0.5,5,IF(X2&lt;1,0,IF(X2&lt;2,-5,-10)))))</f>
        <v>10</v>
      </c>
      <c r="Z2" s="129">
        <f t="shared" ref="Z2:Z24" si="6">IFERROR(VLOOKUP(D2,Class2019,4,0),"n/a")</f>
        <v>5</v>
      </c>
      <c r="AA2" s="129">
        <f t="shared" ref="AA2:AA24" si="7">IFERROR(VLOOKUP(D2,Class2019,3,0),"n/a")</f>
        <v>10</v>
      </c>
      <c r="AB2" s="129">
        <f>IF($AA2="n/a","",IFERROR(COUNTIF($AA$2:$AA2,"="&amp;AA2),""))</f>
        <v>1</v>
      </c>
      <c r="AC2" s="129">
        <f>COUNTIF($Z1:Z$2,"&lt;"&amp;Z2)</f>
        <v>0</v>
      </c>
      <c r="AD2" s="159">
        <f t="shared" ref="AD2:AD24" si="8">IF($AA2="n/a",0,IFERROR(VLOOKUP(AB2+AC2,Points2019,2,0),15))</f>
        <v>100</v>
      </c>
      <c r="AE2" s="125">
        <f t="shared" ref="AE2:AE24" si="9">(U2+V2+Y2)</f>
        <v>110</v>
      </c>
      <c r="AG2" s="161" t="s">
        <v>3</v>
      </c>
      <c r="AH2" s="390" t="s">
        <v>47</v>
      </c>
      <c r="AI2" s="391">
        <v>1.1239236111111111E-3</v>
      </c>
    </row>
    <row r="3" spans="1:35" ht="13.15" x14ac:dyDescent="0.4">
      <c r="A3" s="71">
        <v>50</v>
      </c>
      <c r="B3" s="78" t="s">
        <v>109</v>
      </c>
      <c r="C3" t="str">
        <f t="shared" si="0"/>
        <v>alan conrad</v>
      </c>
      <c r="D3" s="71" t="s">
        <v>41</v>
      </c>
      <c r="E3" s="392" t="s">
        <v>163</v>
      </c>
      <c r="F3"/>
      <c r="G3" s="71" t="s">
        <v>164</v>
      </c>
      <c r="H3" s="393" t="str">
        <f t="shared" si="1"/>
        <v/>
      </c>
      <c r="I3" s="393" t="str">
        <f t="shared" si="1"/>
        <v/>
      </c>
      <c r="J3" s="393" t="str">
        <f t="shared" si="1"/>
        <v/>
      </c>
      <c r="K3" s="393">
        <f t="shared" si="1"/>
        <v>75</v>
      </c>
      <c r="L3" s="393" t="str">
        <f t="shared" si="1"/>
        <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75</v>
      </c>
      <c r="V3" s="193">
        <f t="shared" si="3"/>
        <v>0</v>
      </c>
      <c r="W3" s="395">
        <f t="shared" si="4"/>
        <v>86.689000000000007</v>
      </c>
      <c r="X3" s="105">
        <f t="shared" si="5"/>
        <v>2.9259999999999735</v>
      </c>
      <c r="Y3" s="361">
        <f t="shared" ref="Y3:Y24" si="10">IF(U3=0,0,IF(X3&lt;=0,10,IF(X3&lt;0.5,5,IF(X3&lt;1,0,IF(X3&lt;2,-5,-10)))))</f>
        <v>-10</v>
      </c>
      <c r="Z3" s="396">
        <f t="shared" si="6"/>
        <v>5</v>
      </c>
      <c r="AA3" s="396">
        <f t="shared" si="7"/>
        <v>10</v>
      </c>
      <c r="AB3" s="396">
        <f>IF($AA3="n/a","",IFERROR(COUNTIF($AA$2:$AA3,"="&amp;AA3),""))</f>
        <v>2</v>
      </c>
      <c r="AC3" s="396">
        <f>COUNTIF($Z$2:Z2,"&lt;"&amp;Z3)</f>
        <v>0</v>
      </c>
      <c r="AD3" s="124">
        <f t="shared" si="8"/>
        <v>75</v>
      </c>
      <c r="AE3" s="126">
        <f t="shared" si="9"/>
        <v>65</v>
      </c>
      <c r="AG3" s="162" t="s">
        <v>5</v>
      </c>
      <c r="AH3" s="397" t="s">
        <v>154</v>
      </c>
      <c r="AI3" s="398">
        <v>1.100925925925926E-3</v>
      </c>
    </row>
    <row r="4" spans="1:35" ht="13.15" x14ac:dyDescent="0.4">
      <c r="A4" s="71">
        <v>88</v>
      </c>
      <c r="B4" s="78" t="s">
        <v>106</v>
      </c>
      <c r="C4" t="str">
        <f t="shared" si="0"/>
        <v>randy stagno-navarra</v>
      </c>
      <c r="D4" s="71" t="s">
        <v>80</v>
      </c>
      <c r="E4" s="392" t="s">
        <v>165</v>
      </c>
      <c r="F4"/>
      <c r="G4" s="71" t="s">
        <v>84</v>
      </c>
      <c r="H4" s="393" t="str">
        <f t="shared" si="1"/>
        <v/>
      </c>
      <c r="I4" s="393" t="str">
        <f t="shared" si="1"/>
        <v/>
      </c>
      <c r="J4" s="393" t="str">
        <f t="shared" si="1"/>
        <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0</v>
      </c>
      <c r="V4" s="193">
        <f t="shared" si="3"/>
        <v>0</v>
      </c>
      <c r="W4" s="395" t="str">
        <f t="shared" si="4"/>
        <v/>
      </c>
      <c r="X4" s="105" t="str">
        <f t="shared" si="5"/>
        <v/>
      </c>
      <c r="Y4" s="361">
        <f t="shared" si="10"/>
        <v>0</v>
      </c>
      <c r="Z4" s="396" t="str">
        <f t="shared" si="6"/>
        <v>n/a</v>
      </c>
      <c r="AA4" s="396" t="str">
        <f t="shared" si="7"/>
        <v>n/a</v>
      </c>
      <c r="AB4" s="396" t="str">
        <f>IF($AA4="n/a","",IFERROR(COUNTIF($AA$2:$AA4,"="&amp;AA4),""))</f>
        <v/>
      </c>
      <c r="AC4" s="396">
        <f>COUNTIF($Z$2:Z3,"&lt;"&amp;Z4)</f>
        <v>0</v>
      </c>
      <c r="AD4" s="124">
        <f t="shared" si="8"/>
        <v>0</v>
      </c>
      <c r="AE4" s="126">
        <f t="shared" si="9"/>
        <v>0</v>
      </c>
      <c r="AG4" s="331" t="s">
        <v>4</v>
      </c>
      <c r="AH4" s="399" t="s">
        <v>155</v>
      </c>
      <c r="AI4" s="400">
        <v>1.0593518518518517E-3</v>
      </c>
    </row>
    <row r="5" spans="1:35" ht="13.15" x14ac:dyDescent="0.4">
      <c r="A5" s="71">
        <v>79</v>
      </c>
      <c r="B5" s="78" t="s">
        <v>110</v>
      </c>
      <c r="C5" t="str">
        <f t="shared" si="0"/>
        <v>dean hasnat</v>
      </c>
      <c r="D5" s="71" t="s">
        <v>40</v>
      </c>
      <c r="E5" s="392" t="s">
        <v>166</v>
      </c>
      <c r="F5"/>
      <c r="G5" s="71" t="s">
        <v>81</v>
      </c>
      <c r="H5" s="393" t="str">
        <f t="shared" si="1"/>
        <v/>
      </c>
      <c r="I5" s="393" t="str">
        <f t="shared" si="1"/>
        <v/>
      </c>
      <c r="J5" s="393" t="str">
        <f t="shared" si="1"/>
        <v/>
      </c>
      <c r="K5" s="393" t="str">
        <f t="shared" si="1"/>
        <v/>
      </c>
      <c r="L5" s="393">
        <f t="shared" si="1"/>
        <v>100</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100</v>
      </c>
      <c r="V5" s="193">
        <f t="shared" si="3"/>
        <v>0</v>
      </c>
      <c r="W5" s="395">
        <f t="shared" si="4"/>
        <v>89.647000000000006</v>
      </c>
      <c r="X5" s="105">
        <f t="shared" si="5"/>
        <v>1.5660000000000025</v>
      </c>
      <c r="Y5" s="361">
        <f t="shared" si="10"/>
        <v>-5</v>
      </c>
      <c r="Z5" s="396">
        <f t="shared" si="6"/>
        <v>5</v>
      </c>
      <c r="AA5" s="396">
        <f t="shared" si="7"/>
        <v>9</v>
      </c>
      <c r="AB5" s="396">
        <f>IF($AA5="n/a","",IFERROR(COUNTIF($AA$2:$AA5,"="&amp;AA5),""))</f>
        <v>1</v>
      </c>
      <c r="AC5" s="396">
        <f>COUNTIF($Z$2:Z4,"&lt;"&amp;Z5)</f>
        <v>0</v>
      </c>
      <c r="AD5" s="124">
        <f t="shared" si="8"/>
        <v>100</v>
      </c>
      <c r="AE5" s="126">
        <f t="shared" si="9"/>
        <v>95</v>
      </c>
      <c r="AG5" s="328" t="s">
        <v>39</v>
      </c>
      <c r="AH5" s="401" t="s">
        <v>156</v>
      </c>
      <c r="AI5" s="402">
        <v>1.0619444444444444E-3</v>
      </c>
    </row>
    <row r="6" spans="1:35" ht="13.15" x14ac:dyDescent="0.4">
      <c r="A6" s="71">
        <v>62</v>
      </c>
      <c r="B6" s="78" t="s">
        <v>112</v>
      </c>
      <c r="C6" t="str">
        <f t="shared" si="0"/>
        <v>noel heritage</v>
      </c>
      <c r="D6" s="71" t="s">
        <v>40</v>
      </c>
      <c r="E6" s="392" t="s">
        <v>167</v>
      </c>
      <c r="F6"/>
      <c r="G6" s="71" t="s">
        <v>84</v>
      </c>
      <c r="H6" s="393" t="str">
        <f t="shared" si="1"/>
        <v/>
      </c>
      <c r="I6" s="393" t="str">
        <f t="shared" si="1"/>
        <v/>
      </c>
      <c r="J6" s="393" t="str">
        <f t="shared" si="1"/>
        <v/>
      </c>
      <c r="K6" s="393" t="str">
        <f t="shared" si="1"/>
        <v/>
      </c>
      <c r="L6" s="393">
        <f t="shared" si="1"/>
        <v>75</v>
      </c>
      <c r="M6" s="393" t="str">
        <f t="shared" si="1"/>
        <v/>
      </c>
      <c r="N6" s="393" t="str">
        <f t="shared" si="1"/>
        <v/>
      </c>
      <c r="O6" s="393" t="str">
        <f t="shared" si="1"/>
        <v/>
      </c>
      <c r="P6" s="393" t="str">
        <f t="shared" si="1"/>
        <v/>
      </c>
      <c r="Q6" s="393" t="str">
        <f t="shared" si="1"/>
        <v/>
      </c>
      <c r="R6" s="393" t="str">
        <f t="shared" si="1"/>
        <v/>
      </c>
      <c r="S6" s="393" t="str">
        <f t="shared" si="1"/>
        <v/>
      </c>
      <c r="T6" s="394" t="str">
        <f t="shared" si="1"/>
        <v/>
      </c>
      <c r="U6" s="358">
        <f t="shared" si="2"/>
        <v>75</v>
      </c>
      <c r="V6" s="193">
        <f t="shared" si="3"/>
        <v>0</v>
      </c>
      <c r="W6" s="395">
        <f t="shared" si="4"/>
        <v>89.647000000000006</v>
      </c>
      <c r="X6" s="105">
        <f t="shared" si="5"/>
        <v>4.570999999999998</v>
      </c>
      <c r="Y6" s="361">
        <f t="shared" si="10"/>
        <v>-10</v>
      </c>
      <c r="Z6" s="396">
        <f t="shared" si="6"/>
        <v>5</v>
      </c>
      <c r="AA6" s="396">
        <f t="shared" si="7"/>
        <v>9</v>
      </c>
      <c r="AB6" s="396">
        <f>IF($AA6="n/a","",IFERROR(COUNTIF($AA$2:$AA6,"="&amp;AA6),""))</f>
        <v>2</v>
      </c>
      <c r="AC6" s="396">
        <f>COUNTIF($Z$2:Z5,"&lt;"&amp;Z6)</f>
        <v>0</v>
      </c>
      <c r="AD6" s="124">
        <f t="shared" si="8"/>
        <v>75</v>
      </c>
      <c r="AE6" s="126">
        <f t="shared" si="9"/>
        <v>65</v>
      </c>
      <c r="AG6" s="163" t="s">
        <v>22</v>
      </c>
      <c r="AH6" s="403" t="s">
        <v>74</v>
      </c>
      <c r="AI6" s="404">
        <v>1.1063310185185184E-3</v>
      </c>
    </row>
    <row r="7" spans="1:35" ht="13.15" x14ac:dyDescent="0.4">
      <c r="A7" s="71">
        <v>10</v>
      </c>
      <c r="B7" s="78" t="s">
        <v>113</v>
      </c>
      <c r="C7" t="str">
        <f t="shared" si="0"/>
        <v>hung do</v>
      </c>
      <c r="D7" s="71" t="s">
        <v>85</v>
      </c>
      <c r="E7" s="392" t="s">
        <v>168</v>
      </c>
      <c r="F7"/>
      <c r="G7" s="71" t="s">
        <v>169</v>
      </c>
      <c r="H7" s="393" t="str">
        <f t="shared" si="1"/>
        <v/>
      </c>
      <c r="I7" s="393" t="str">
        <f t="shared" si="1"/>
        <v/>
      </c>
      <c r="J7" s="393" t="str">
        <f t="shared" si="1"/>
        <v/>
      </c>
      <c r="K7" s="393" t="str">
        <f t="shared" si="1"/>
        <v/>
      </c>
      <c r="L7" s="393" t="str">
        <f t="shared" si="1"/>
        <v/>
      </c>
      <c r="M7" s="393" t="str">
        <f t="shared" si="1"/>
        <v/>
      </c>
      <c r="N7" s="393">
        <f t="shared" si="1"/>
        <v>100</v>
      </c>
      <c r="O7" s="393" t="str">
        <f t="shared" si="1"/>
        <v/>
      </c>
      <c r="P7" s="393" t="str">
        <f t="shared" si="1"/>
        <v/>
      </c>
      <c r="Q7" s="393" t="str">
        <f t="shared" si="1"/>
        <v/>
      </c>
      <c r="R7" s="393" t="str">
        <f t="shared" si="1"/>
        <v/>
      </c>
      <c r="S7" s="393" t="str">
        <f t="shared" si="1"/>
        <v/>
      </c>
      <c r="T7" s="394" t="str">
        <f t="shared" si="1"/>
        <v/>
      </c>
      <c r="U7" s="358">
        <f t="shared" si="2"/>
        <v>100</v>
      </c>
      <c r="V7" s="193">
        <f t="shared" si="3"/>
        <v>0</v>
      </c>
      <c r="W7" s="395">
        <f t="shared" si="4"/>
        <v>91.527999999999992</v>
      </c>
      <c r="X7" s="105">
        <f t="shared" si="5"/>
        <v>2.8090000000000117</v>
      </c>
      <c r="Y7" s="361">
        <f t="shared" si="10"/>
        <v>-10</v>
      </c>
      <c r="Z7" s="396">
        <f t="shared" si="6"/>
        <v>4</v>
      </c>
      <c r="AA7" s="396">
        <f t="shared" si="7"/>
        <v>7</v>
      </c>
      <c r="AB7" s="396">
        <f>IF($AA7="n/a","",IFERROR(COUNTIF($AA$2:$AA7,"="&amp;AA7),""))</f>
        <v>1</v>
      </c>
      <c r="AC7" s="396">
        <f>COUNTIF($Z$2:Z6,"&lt;"&amp;Z7)</f>
        <v>0</v>
      </c>
      <c r="AD7" s="124">
        <f t="shared" si="8"/>
        <v>100</v>
      </c>
      <c r="AE7" s="126">
        <f t="shared" si="9"/>
        <v>90</v>
      </c>
      <c r="AG7" s="164" t="s">
        <v>21</v>
      </c>
      <c r="AH7" s="405" t="s">
        <v>48</v>
      </c>
      <c r="AI7" s="406">
        <v>1.0896990740740741E-3</v>
      </c>
    </row>
    <row r="8" spans="1:35" ht="13.15" x14ac:dyDescent="0.4">
      <c r="A8" s="71">
        <v>77</v>
      </c>
      <c r="B8" s="78" t="s">
        <v>118</v>
      </c>
      <c r="C8" t="str">
        <f t="shared" si="0"/>
        <v>simeon ouzas</v>
      </c>
      <c r="D8" s="71" t="s">
        <v>5</v>
      </c>
      <c r="E8" s="392" t="s">
        <v>170</v>
      </c>
      <c r="F8"/>
      <c r="G8" s="71" t="s">
        <v>108</v>
      </c>
      <c r="H8" s="393" t="str">
        <f t="shared" si="1"/>
        <v/>
      </c>
      <c r="I8" s="393" t="str">
        <f t="shared" si="1"/>
        <v/>
      </c>
      <c r="J8" s="393" t="str">
        <f t="shared" si="1"/>
        <v/>
      </c>
      <c r="K8" s="393" t="str">
        <f t="shared" si="1"/>
        <v/>
      </c>
      <c r="L8" s="393" t="str">
        <f t="shared" si="1"/>
        <v/>
      </c>
      <c r="M8" s="393" t="str">
        <f t="shared" si="1"/>
        <v/>
      </c>
      <c r="N8" s="393" t="str">
        <f t="shared" si="1"/>
        <v/>
      </c>
      <c r="O8" s="393" t="str">
        <f t="shared" si="1"/>
        <v/>
      </c>
      <c r="P8" s="393" t="str">
        <f t="shared" si="1"/>
        <v/>
      </c>
      <c r="Q8" s="393" t="str">
        <f t="shared" si="1"/>
        <v/>
      </c>
      <c r="R8" s="393" t="str">
        <f t="shared" si="1"/>
        <v/>
      </c>
      <c r="S8" s="393">
        <f t="shared" si="1"/>
        <v>100</v>
      </c>
      <c r="T8" s="394" t="str">
        <f t="shared" si="1"/>
        <v/>
      </c>
      <c r="U8" s="358">
        <f t="shared" si="2"/>
        <v>100</v>
      </c>
      <c r="V8" s="193">
        <f t="shared" si="3"/>
        <v>0</v>
      </c>
      <c r="W8" s="395">
        <f t="shared" si="4"/>
        <v>95.12</v>
      </c>
      <c r="X8" s="105">
        <f t="shared" si="5"/>
        <v>1.5020000000000095</v>
      </c>
      <c r="Y8" s="361">
        <f t="shared" si="10"/>
        <v>-5</v>
      </c>
      <c r="Z8" s="396">
        <f t="shared" si="6"/>
        <v>1</v>
      </c>
      <c r="AA8" s="396">
        <f t="shared" si="7"/>
        <v>2</v>
      </c>
      <c r="AB8" s="396">
        <f>IF($AA8="n/a","",IFERROR(COUNTIF($AA$2:$AA8,"="&amp;AA8),""))</f>
        <v>1</v>
      </c>
      <c r="AC8" s="396">
        <f>COUNTIF($Z$2:Z7,"&lt;"&amp;Z8)</f>
        <v>0</v>
      </c>
      <c r="AD8" s="124">
        <f t="shared" si="8"/>
        <v>100</v>
      </c>
      <c r="AE8" s="126">
        <f t="shared" si="9"/>
        <v>95</v>
      </c>
      <c r="AG8" s="324" t="s">
        <v>85</v>
      </c>
      <c r="AH8" s="407" t="s">
        <v>155</v>
      </c>
      <c r="AI8" s="408">
        <v>1.0593518518518517E-3</v>
      </c>
    </row>
    <row r="9" spans="1:35" ht="13.15" x14ac:dyDescent="0.4">
      <c r="A9" s="71">
        <v>26</v>
      </c>
      <c r="B9" s="78" t="s">
        <v>158</v>
      </c>
      <c r="C9" t="str">
        <f t="shared" si="0"/>
        <v>robert downes</v>
      </c>
      <c r="D9" s="71" t="s">
        <v>86</v>
      </c>
      <c r="E9" s="392" t="s">
        <v>171</v>
      </c>
      <c r="F9"/>
      <c r="G9" s="71" t="s">
        <v>108</v>
      </c>
      <c r="H9" s="393" t="str">
        <f t="shared" si="1"/>
        <v/>
      </c>
      <c r="I9" s="393" t="str">
        <f t="shared" si="1"/>
        <v/>
      </c>
      <c r="J9" s="393" t="str">
        <f t="shared" si="1"/>
        <v/>
      </c>
      <c r="K9" s="393" t="str">
        <f t="shared" si="1"/>
        <v/>
      </c>
      <c r="L9" s="393" t="str">
        <f t="shared" si="1"/>
        <v/>
      </c>
      <c r="M9" s="393">
        <f t="shared" si="1"/>
        <v>100</v>
      </c>
      <c r="N9" s="393" t="str">
        <f t="shared" si="1"/>
        <v/>
      </c>
      <c r="O9" s="393" t="str">
        <f t="shared" si="1"/>
        <v/>
      </c>
      <c r="P9" s="393" t="str">
        <f t="shared" si="1"/>
        <v/>
      </c>
      <c r="Q9" s="393" t="str">
        <f t="shared" si="1"/>
        <v/>
      </c>
      <c r="R9" s="393" t="str">
        <f t="shared" si="1"/>
        <v/>
      </c>
      <c r="S9" s="393" t="str">
        <f t="shared" si="1"/>
        <v/>
      </c>
      <c r="T9" s="394" t="str">
        <f t="shared" si="1"/>
        <v/>
      </c>
      <c r="U9" s="358">
        <f t="shared" si="2"/>
        <v>100</v>
      </c>
      <c r="V9" s="193">
        <f t="shared" si="3"/>
        <v>-25</v>
      </c>
      <c r="W9" s="395">
        <f t="shared" si="4"/>
        <v>96.045000000000002</v>
      </c>
      <c r="X9" s="105">
        <f t="shared" si="5"/>
        <v>0.59700000000000841</v>
      </c>
      <c r="Y9" s="361">
        <f t="shared" si="10"/>
        <v>0</v>
      </c>
      <c r="Z9" s="396">
        <f t="shared" si="6"/>
        <v>4</v>
      </c>
      <c r="AA9" s="396">
        <f t="shared" si="7"/>
        <v>8</v>
      </c>
      <c r="AB9" s="396">
        <f>IF($AA9="n/a","",IFERROR(COUNTIF($AA$2:$AA9,"="&amp;AA9),""))</f>
        <v>1</v>
      </c>
      <c r="AC9" s="396">
        <f>COUNTIF($Z$2:Z8,"&lt;"&amp;Z9)</f>
        <v>1</v>
      </c>
      <c r="AD9" s="124">
        <f t="shared" si="8"/>
        <v>75</v>
      </c>
      <c r="AE9" s="126">
        <f t="shared" si="9"/>
        <v>75</v>
      </c>
      <c r="AG9" s="321" t="s">
        <v>86</v>
      </c>
      <c r="AH9" s="409" t="s">
        <v>47</v>
      </c>
      <c r="AI9" s="410">
        <v>1.1116319444444444E-3</v>
      </c>
    </row>
    <row r="10" spans="1:35" ht="13.15" x14ac:dyDescent="0.4">
      <c r="A10" s="71">
        <v>341</v>
      </c>
      <c r="B10" s="78" t="s">
        <v>121</v>
      </c>
      <c r="C10" t="str">
        <f t="shared" si="0"/>
        <v>travis nott</v>
      </c>
      <c r="D10" s="71" t="s">
        <v>41</v>
      </c>
      <c r="E10" s="392" t="s">
        <v>172</v>
      </c>
      <c r="F10"/>
      <c r="G10" s="71" t="s">
        <v>84</v>
      </c>
      <c r="H10" s="393" t="str">
        <f t="shared" si="1"/>
        <v/>
      </c>
      <c r="I10" s="393" t="str">
        <f t="shared" si="1"/>
        <v/>
      </c>
      <c r="J10" s="393" t="str">
        <f t="shared" si="1"/>
        <v/>
      </c>
      <c r="K10" s="393">
        <f t="shared" si="1"/>
        <v>60</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60</v>
      </c>
      <c r="V10" s="193">
        <f t="shared" si="3"/>
        <v>-45</v>
      </c>
      <c r="W10" s="395">
        <f t="shared" si="4"/>
        <v>86.689000000000007</v>
      </c>
      <c r="X10" s="105">
        <f t="shared" si="5"/>
        <v>10.027000000000001</v>
      </c>
      <c r="Y10" s="361">
        <f t="shared" si="10"/>
        <v>-10</v>
      </c>
      <c r="Z10" s="396">
        <f t="shared" si="6"/>
        <v>5</v>
      </c>
      <c r="AA10" s="396">
        <f t="shared" si="7"/>
        <v>10</v>
      </c>
      <c r="AB10" s="396">
        <f>IF($AA10="n/a","",IFERROR(COUNTIF($AA$2:$AA10,"="&amp;AA10),""))</f>
        <v>3</v>
      </c>
      <c r="AC10" s="396">
        <f>COUNTIF($Z$2:Z9,"&lt;"&amp;Z10)</f>
        <v>3</v>
      </c>
      <c r="AD10" s="124">
        <f t="shared" si="8"/>
        <v>15</v>
      </c>
      <c r="AE10" s="126">
        <f t="shared" si="9"/>
        <v>5</v>
      </c>
      <c r="AG10" s="165" t="s">
        <v>40</v>
      </c>
      <c r="AH10" s="411" t="s">
        <v>66</v>
      </c>
      <c r="AI10" s="412">
        <v>1.0375810185185186E-3</v>
      </c>
    </row>
    <row r="11" spans="1:35" ht="13.15" x14ac:dyDescent="0.4">
      <c r="A11" s="71">
        <v>812</v>
      </c>
      <c r="B11" s="78" t="s">
        <v>157</v>
      </c>
      <c r="C11" t="str">
        <f t="shared" si="0"/>
        <v>simon acfield</v>
      </c>
      <c r="D11" s="71" t="s">
        <v>40</v>
      </c>
      <c r="E11" s="392" t="s">
        <v>173</v>
      </c>
      <c r="F11"/>
      <c r="G11" s="71" t="s">
        <v>84</v>
      </c>
      <c r="H11" s="393" t="str">
        <f t="shared" si="1"/>
        <v/>
      </c>
      <c r="I11" s="393" t="str">
        <f t="shared" si="1"/>
        <v/>
      </c>
      <c r="J11" s="393" t="str">
        <f t="shared" si="1"/>
        <v/>
      </c>
      <c r="K11" s="393" t="str">
        <f t="shared" si="1"/>
        <v/>
      </c>
      <c r="L11" s="393">
        <f t="shared" si="1"/>
        <v>60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60</v>
      </c>
      <c r="V11" s="193">
        <f t="shared" si="3"/>
        <v>-45</v>
      </c>
      <c r="W11" s="395">
        <f t="shared" si="4"/>
        <v>89.647000000000006</v>
      </c>
      <c r="X11" s="105">
        <f t="shared" si="5"/>
        <v>7.1870000000000118</v>
      </c>
      <c r="Y11" s="361">
        <f t="shared" si="10"/>
        <v>-10</v>
      </c>
      <c r="Z11" s="396">
        <f t="shared" si="6"/>
        <v>5</v>
      </c>
      <c r="AA11" s="396">
        <f t="shared" si="7"/>
        <v>9</v>
      </c>
      <c r="AB11" s="396">
        <f>IF($AA11="n/a","",IFERROR(COUNTIF($AA$2:$AA11,"="&amp;AA11),""))</f>
        <v>3</v>
      </c>
      <c r="AC11" s="396">
        <f>COUNTIF($Z$2:Z10,"&lt;"&amp;Z11)</f>
        <v>3</v>
      </c>
      <c r="AD11" s="124">
        <f t="shared" si="8"/>
        <v>15</v>
      </c>
      <c r="AE11" s="126">
        <f t="shared" si="9"/>
        <v>5</v>
      </c>
      <c r="AG11" s="166" t="s">
        <v>41</v>
      </c>
      <c r="AH11" s="413" t="s">
        <v>82</v>
      </c>
      <c r="AI11" s="414">
        <v>1.0033449074074074E-3</v>
      </c>
    </row>
    <row r="12" spans="1:35" ht="13.15" x14ac:dyDescent="0.4">
      <c r="A12" s="71">
        <v>36</v>
      </c>
      <c r="B12" s="78" t="s">
        <v>119</v>
      </c>
      <c r="C12" t="str">
        <f t="shared" si="0"/>
        <v>ken cauchi</v>
      </c>
      <c r="D12" s="71" t="s">
        <v>80</v>
      </c>
      <c r="E12" s="392" t="s">
        <v>174</v>
      </c>
      <c r="F12"/>
      <c r="G12" s="71" t="s">
        <v>108</v>
      </c>
      <c r="H12" s="393" t="str">
        <f t="shared" si="1"/>
        <v/>
      </c>
      <c r="I12" s="393" t="str">
        <f t="shared" si="1"/>
        <v/>
      </c>
      <c r="J12" s="393" t="str">
        <f t="shared" si="1"/>
        <v/>
      </c>
      <c r="K12" s="393" t="str">
        <f t="shared" si="1"/>
        <v/>
      </c>
      <c r="L12" s="393" t="str">
        <f t="shared" si="1"/>
        <v/>
      </c>
      <c r="M12" s="393" t="str">
        <f t="shared" si="1"/>
        <v/>
      </c>
      <c r="N12" s="393" t="str">
        <f t="shared" si="1"/>
        <v/>
      </c>
      <c r="O12" s="393" t="str">
        <f t="shared" si="1"/>
        <v/>
      </c>
      <c r="P12" s="393" t="str">
        <f t="shared" si="1"/>
        <v/>
      </c>
      <c r="Q12" s="393" t="str">
        <f t="shared" si="1"/>
        <v/>
      </c>
      <c r="R12" s="393" t="str">
        <f t="shared" si="1"/>
        <v/>
      </c>
      <c r="S12" s="393" t="str">
        <f t="shared" si="1"/>
        <v/>
      </c>
      <c r="T12" s="394" t="str">
        <f t="shared" si="1"/>
        <v/>
      </c>
      <c r="U12" s="358">
        <f t="shared" si="2"/>
        <v>0</v>
      </c>
      <c r="V12" s="193">
        <f t="shared" si="3"/>
        <v>0</v>
      </c>
      <c r="W12" s="395" t="str">
        <f t="shared" si="4"/>
        <v/>
      </c>
      <c r="X12" s="105" t="str">
        <f t="shared" si="5"/>
        <v/>
      </c>
      <c r="Y12" s="361">
        <f t="shared" si="10"/>
        <v>0</v>
      </c>
      <c r="Z12" s="396" t="str">
        <f t="shared" si="6"/>
        <v>n/a</v>
      </c>
      <c r="AA12" s="396" t="str">
        <f t="shared" si="7"/>
        <v>n/a</v>
      </c>
      <c r="AB12" s="396" t="str">
        <f>IF($AA12="n/a","",IFERROR(COUNTIF($AA$2:$AA12,"="&amp;AA12),""))</f>
        <v/>
      </c>
      <c r="AC12" s="396">
        <f>COUNTIF($Z$2:Z11,"&lt;"&amp;Z12)</f>
        <v>0</v>
      </c>
      <c r="AD12" s="124">
        <f t="shared" si="8"/>
        <v>0</v>
      </c>
      <c r="AE12" s="126">
        <f t="shared" si="9"/>
        <v>0</v>
      </c>
      <c r="AG12" s="167" t="s">
        <v>16</v>
      </c>
      <c r="AH12" s="415" t="s">
        <v>66</v>
      </c>
      <c r="AI12" s="416">
        <v>9.9707175925925918E-4</v>
      </c>
    </row>
    <row r="13" spans="1:35" ht="13.15" x14ac:dyDescent="0.4">
      <c r="A13" s="71">
        <v>29</v>
      </c>
      <c r="B13" s="78" t="s">
        <v>186</v>
      </c>
      <c r="C13" t="str">
        <f t="shared" si="0"/>
        <v>orlando lara</v>
      </c>
      <c r="D13" s="71" t="s">
        <v>80</v>
      </c>
      <c r="E13" s="392" t="s">
        <v>175</v>
      </c>
      <c r="F13"/>
      <c r="G13" s="71" t="s">
        <v>164</v>
      </c>
      <c r="H13" s="435" t="str">
        <f t="shared" si="1"/>
        <v/>
      </c>
      <c r="I13" s="435" t="str">
        <f t="shared" si="1"/>
        <v/>
      </c>
      <c r="J13" s="435" t="str">
        <f t="shared" si="1"/>
        <v/>
      </c>
      <c r="K13" s="435" t="str">
        <f t="shared" si="1"/>
        <v/>
      </c>
      <c r="L13" s="435" t="str">
        <f t="shared" si="1"/>
        <v/>
      </c>
      <c r="M13" s="435" t="str">
        <f t="shared" si="1"/>
        <v/>
      </c>
      <c r="N13" s="435" t="str">
        <f t="shared" si="1"/>
        <v/>
      </c>
      <c r="O13" s="435" t="str">
        <f t="shared" si="1"/>
        <v/>
      </c>
      <c r="P13" s="435" t="str">
        <f t="shared" si="1"/>
        <v/>
      </c>
      <c r="Q13" s="435" t="str">
        <f t="shared" si="1"/>
        <v/>
      </c>
      <c r="R13" s="435" t="str">
        <f t="shared" si="1"/>
        <v/>
      </c>
      <c r="S13" s="435" t="str">
        <f t="shared" si="1"/>
        <v/>
      </c>
      <c r="T13" s="220" t="str">
        <f t="shared" si="1"/>
        <v/>
      </c>
      <c r="U13" s="358">
        <f t="shared" si="2"/>
        <v>0</v>
      </c>
      <c r="V13" s="193">
        <f t="shared" si="3"/>
        <v>0</v>
      </c>
      <c r="W13" s="395" t="str">
        <f t="shared" si="4"/>
        <v/>
      </c>
      <c r="X13" s="105" t="str">
        <f t="shared" si="5"/>
        <v/>
      </c>
      <c r="Y13" s="361">
        <f t="shared" si="10"/>
        <v>0</v>
      </c>
      <c r="Z13" s="396" t="str">
        <f t="shared" si="6"/>
        <v>n/a</v>
      </c>
      <c r="AA13" s="396" t="str">
        <f t="shared" si="7"/>
        <v>n/a</v>
      </c>
      <c r="AB13" s="396" t="str">
        <f>IF($AA13="n/a","",IFERROR(COUNTIF($AA$2:$AA13,"="&amp;AA13),""))</f>
        <v/>
      </c>
      <c r="AC13" s="396">
        <f>COUNTIF($Z$2:Z12,"&lt;"&amp;Z13)</f>
        <v>0</v>
      </c>
      <c r="AD13" s="124">
        <f t="shared" si="8"/>
        <v>0</v>
      </c>
      <c r="AE13" s="126">
        <f t="shared" si="9"/>
        <v>0</v>
      </c>
      <c r="AG13" s="168" t="s">
        <v>13</v>
      </c>
      <c r="AH13" s="56" t="s">
        <v>49</v>
      </c>
      <c r="AI13" s="417">
        <v>9.8364583333333333E-4</v>
      </c>
    </row>
    <row r="14" spans="1:35" ht="13.5" thickBot="1" x14ac:dyDescent="0.45">
      <c r="A14" s="71">
        <v>68</v>
      </c>
      <c r="B14" s="78" t="s">
        <v>114</v>
      </c>
      <c r="C14" t="str">
        <f t="shared" si="0"/>
        <v>craig girvan</v>
      </c>
      <c r="D14" s="71" t="s">
        <v>85</v>
      </c>
      <c r="E14" s="392" t="s">
        <v>176</v>
      </c>
      <c r="F14"/>
      <c r="G14" s="71" t="s">
        <v>81</v>
      </c>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193">
        <f t="shared" si="3"/>
        <v>-15</v>
      </c>
      <c r="W14" s="395">
        <f t="shared" si="4"/>
        <v>91.527999999999992</v>
      </c>
      <c r="X14" s="105">
        <f t="shared" si="5"/>
        <v>5.8930000000000007</v>
      </c>
      <c r="Y14" s="361">
        <f t="shared" si="10"/>
        <v>-10</v>
      </c>
      <c r="Z14" s="396">
        <f t="shared" si="6"/>
        <v>4</v>
      </c>
      <c r="AA14" s="396">
        <f t="shared" si="7"/>
        <v>7</v>
      </c>
      <c r="AB14" s="396">
        <f>IF($AA14="n/a","",IFERROR(COUNTIF($AA$2:$AA14,"="&amp;AA14),""))</f>
        <v>2</v>
      </c>
      <c r="AC14" s="396">
        <f>COUNTIF($Z$2:Z13,"&lt;"&amp;Z14)</f>
        <v>1</v>
      </c>
      <c r="AD14" s="124">
        <f t="shared" si="8"/>
        <v>60</v>
      </c>
      <c r="AE14" s="126">
        <f t="shared" si="9"/>
        <v>50</v>
      </c>
      <c r="AG14" s="169" t="s">
        <v>14</v>
      </c>
      <c r="AH14" s="420" t="s">
        <v>72</v>
      </c>
      <c r="AI14" s="421">
        <v>9.3707175925925935E-4</v>
      </c>
    </row>
    <row r="15" spans="1:35" x14ac:dyDescent="0.35">
      <c r="A15" s="71">
        <v>205</v>
      </c>
      <c r="B15" s="78" t="s">
        <v>116</v>
      </c>
      <c r="C15" t="str">
        <f t="shared" si="0"/>
        <v>john reid</v>
      </c>
      <c r="D15" s="71" t="s">
        <v>80</v>
      </c>
      <c r="E15" s="392" t="s">
        <v>177</v>
      </c>
      <c r="F15"/>
      <c r="G15" s="71" t="s">
        <v>108</v>
      </c>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193">
        <f t="shared" si="3"/>
        <v>0</v>
      </c>
      <c r="W15" s="395" t="str">
        <f t="shared" si="4"/>
        <v/>
      </c>
      <c r="X15" s="105" t="str">
        <f t="shared" si="5"/>
        <v/>
      </c>
      <c r="Y15" s="361">
        <f t="shared" si="10"/>
        <v>0</v>
      </c>
      <c r="Z15" s="396" t="str">
        <f t="shared" si="6"/>
        <v>n/a</v>
      </c>
      <c r="AA15" s="396" t="str">
        <f t="shared" si="7"/>
        <v>n/a</v>
      </c>
      <c r="AB15" s="396" t="str">
        <f>IF($AA15="n/a","",IFERROR(COUNTIF($AA$2:$AA15,"="&amp;AA15),""))</f>
        <v/>
      </c>
      <c r="AC15" s="396">
        <f>COUNTIF($Z$2:Z14,"&lt;"&amp;Z15)</f>
        <v>0</v>
      </c>
      <c r="AD15" s="124">
        <f t="shared" si="8"/>
        <v>0</v>
      </c>
      <c r="AE15" s="126">
        <f t="shared" si="9"/>
        <v>0</v>
      </c>
    </row>
    <row r="16" spans="1:35" x14ac:dyDescent="0.35">
      <c r="A16" s="71">
        <v>242</v>
      </c>
      <c r="B16" s="78" t="s">
        <v>187</v>
      </c>
      <c r="C16" t="str">
        <f t="shared" si="0"/>
        <v>leon bogers</v>
      </c>
      <c r="D16" s="71" t="s">
        <v>80</v>
      </c>
      <c r="E16" s="392" t="s">
        <v>178</v>
      </c>
      <c r="F16"/>
      <c r="G16" s="71" t="s">
        <v>81</v>
      </c>
      <c r="H16" s="435" t="str">
        <f t="shared" si="1"/>
        <v/>
      </c>
      <c r="I16" s="435" t="str">
        <f t="shared" si="1"/>
        <v/>
      </c>
      <c r="J16" s="435" t="str">
        <f t="shared" si="1"/>
        <v/>
      </c>
      <c r="K16" s="435" t="str">
        <f t="shared" si="1"/>
        <v/>
      </c>
      <c r="L16" s="435" t="str">
        <f t="shared" si="1"/>
        <v/>
      </c>
      <c r="M16" s="435" t="str">
        <f t="shared" si="1"/>
        <v/>
      </c>
      <c r="N16" s="435" t="str">
        <f t="shared" si="1"/>
        <v/>
      </c>
      <c r="O16" s="435" t="str">
        <f t="shared" si="1"/>
        <v/>
      </c>
      <c r="P16" s="435" t="str">
        <f t="shared" si="1"/>
        <v/>
      </c>
      <c r="Q16" s="435" t="str">
        <f t="shared" si="1"/>
        <v/>
      </c>
      <c r="R16" s="435" t="str">
        <f t="shared" si="1"/>
        <v/>
      </c>
      <c r="S16" s="435" t="str">
        <f t="shared" si="1"/>
        <v/>
      </c>
      <c r="T16" s="220" t="str">
        <f t="shared" si="1"/>
        <v/>
      </c>
      <c r="U16" s="358">
        <f t="shared" si="2"/>
        <v>0</v>
      </c>
      <c r="V16" s="193">
        <f t="shared" si="3"/>
        <v>0</v>
      </c>
      <c r="W16" s="395" t="str">
        <f t="shared" si="4"/>
        <v/>
      </c>
      <c r="X16" s="105" t="str">
        <f t="shared" si="5"/>
        <v/>
      </c>
      <c r="Y16" s="361">
        <f t="shared" si="10"/>
        <v>0</v>
      </c>
      <c r="Z16" s="396" t="str">
        <f t="shared" si="6"/>
        <v>n/a</v>
      </c>
      <c r="AA16" s="396" t="str">
        <f t="shared" si="7"/>
        <v>n/a</v>
      </c>
      <c r="AB16" s="396" t="str">
        <f>IF($AA16="n/a","",IFERROR(COUNTIF($AA$2:$AA16,"="&amp;AA16),""))</f>
        <v/>
      </c>
      <c r="AC16" s="396">
        <f>COUNTIF($Z$2:Z15,"&lt;"&amp;Z16)</f>
        <v>0</v>
      </c>
      <c r="AD16" s="124">
        <f t="shared" si="8"/>
        <v>0</v>
      </c>
      <c r="AE16" s="126">
        <f t="shared" si="9"/>
        <v>0</v>
      </c>
    </row>
    <row r="17" spans="1:31" x14ac:dyDescent="0.35">
      <c r="A17" s="71">
        <v>241</v>
      </c>
      <c r="B17" s="78" t="s">
        <v>159</v>
      </c>
      <c r="C17" t="str">
        <f t="shared" si="0"/>
        <v>john downes</v>
      </c>
      <c r="D17" s="71" t="s">
        <v>5</v>
      </c>
      <c r="E17" s="392" t="s">
        <v>179</v>
      </c>
      <c r="F17"/>
      <c r="G17" s="71" t="s">
        <v>81</v>
      </c>
      <c r="H17" s="393" t="str">
        <f t="shared" ref="H17:T24" si="11">IF($D17=H$1,$U17,"")</f>
        <v/>
      </c>
      <c r="I17" s="393" t="str">
        <f t="shared" si="11"/>
        <v/>
      </c>
      <c r="J17" s="393" t="str">
        <f t="shared" si="11"/>
        <v/>
      </c>
      <c r="K17" s="393" t="str">
        <f t="shared" si="11"/>
        <v/>
      </c>
      <c r="L17" s="393" t="str">
        <f t="shared" si="11"/>
        <v/>
      </c>
      <c r="M17" s="393" t="str">
        <f t="shared" si="11"/>
        <v/>
      </c>
      <c r="N17" s="393" t="str">
        <f t="shared" si="11"/>
        <v/>
      </c>
      <c r="O17" s="393" t="str">
        <f t="shared" si="11"/>
        <v/>
      </c>
      <c r="P17" s="393" t="str">
        <f t="shared" si="11"/>
        <v/>
      </c>
      <c r="Q17" s="393" t="str">
        <f t="shared" si="11"/>
        <v/>
      </c>
      <c r="R17" s="393" t="str">
        <f t="shared" si="11"/>
        <v/>
      </c>
      <c r="S17" s="393">
        <f t="shared" si="11"/>
        <v>75</v>
      </c>
      <c r="T17" s="394" t="str">
        <f t="shared" si="11"/>
        <v/>
      </c>
      <c r="U17" s="358">
        <f t="shared" si="2"/>
        <v>75</v>
      </c>
      <c r="V17" s="193">
        <f t="shared" si="3"/>
        <v>0</v>
      </c>
      <c r="W17" s="395">
        <f t="shared" si="4"/>
        <v>95.12</v>
      </c>
      <c r="X17" s="105">
        <f t="shared" si="5"/>
        <v>5.2609999999999957</v>
      </c>
      <c r="Y17" s="361">
        <f t="shared" si="10"/>
        <v>-10</v>
      </c>
      <c r="Z17" s="396">
        <f t="shared" si="6"/>
        <v>1</v>
      </c>
      <c r="AA17" s="396">
        <f t="shared" si="7"/>
        <v>2</v>
      </c>
      <c r="AB17" s="396">
        <f>IF($AA17="n/a","",IFERROR(COUNTIF($AA$2:$AA17,"="&amp;AA17),""))</f>
        <v>2</v>
      </c>
      <c r="AC17" s="396">
        <f>COUNTIF($Z$2:Z16,"&lt;"&amp;Z17)</f>
        <v>0</v>
      </c>
      <c r="AD17" s="124">
        <f t="shared" si="8"/>
        <v>75</v>
      </c>
      <c r="AE17" s="126">
        <f t="shared" si="9"/>
        <v>65</v>
      </c>
    </row>
    <row r="18" spans="1:31" x14ac:dyDescent="0.35">
      <c r="A18" s="71">
        <v>71</v>
      </c>
      <c r="B18" s="78" t="s">
        <v>123</v>
      </c>
      <c r="C18" t="str">
        <f t="shared" si="0"/>
        <v>sam hurst</v>
      </c>
      <c r="D18" s="71" t="s">
        <v>5</v>
      </c>
      <c r="E18" s="392" t="s">
        <v>180</v>
      </c>
      <c r="F18"/>
      <c r="G18" s="71" t="s">
        <v>81</v>
      </c>
      <c r="H18" s="393" t="str">
        <f t="shared" si="11"/>
        <v/>
      </c>
      <c r="I18" s="393" t="str">
        <f t="shared" si="11"/>
        <v/>
      </c>
      <c r="J18" s="393" t="str">
        <f t="shared" si="11"/>
        <v/>
      </c>
      <c r="K18" s="393" t="str">
        <f t="shared" si="11"/>
        <v/>
      </c>
      <c r="L18" s="393" t="str">
        <f t="shared" si="11"/>
        <v/>
      </c>
      <c r="M18" s="393" t="str">
        <f t="shared" si="11"/>
        <v/>
      </c>
      <c r="N18" s="393" t="str">
        <f t="shared" si="11"/>
        <v/>
      </c>
      <c r="O18" s="393" t="str">
        <f t="shared" si="11"/>
        <v/>
      </c>
      <c r="P18" s="393" t="str">
        <f t="shared" si="11"/>
        <v/>
      </c>
      <c r="Q18" s="393" t="str">
        <f t="shared" si="11"/>
        <v/>
      </c>
      <c r="R18" s="393" t="str">
        <f t="shared" si="11"/>
        <v/>
      </c>
      <c r="S18" s="393">
        <f t="shared" si="11"/>
        <v>60</v>
      </c>
      <c r="T18" s="394" t="str">
        <f t="shared" si="11"/>
        <v/>
      </c>
      <c r="U18" s="358">
        <f t="shared" si="2"/>
        <v>60</v>
      </c>
      <c r="V18" s="193">
        <f t="shared" si="3"/>
        <v>0</v>
      </c>
      <c r="W18" s="395">
        <f t="shared" si="4"/>
        <v>95.12</v>
      </c>
      <c r="X18" s="105">
        <f t="shared" si="5"/>
        <v>5.7590000000000003</v>
      </c>
      <c r="Y18" s="361">
        <f t="shared" si="10"/>
        <v>-10</v>
      </c>
      <c r="Z18" s="396">
        <f t="shared" si="6"/>
        <v>1</v>
      </c>
      <c r="AA18" s="396">
        <f t="shared" si="7"/>
        <v>2</v>
      </c>
      <c r="AB18" s="396">
        <f>IF($AA18="n/a","",IFERROR(COUNTIF($AA$2:$AA18,"="&amp;AA18),""))</f>
        <v>3</v>
      </c>
      <c r="AC18" s="396">
        <f>COUNTIF($Z$2:Z17,"&lt;"&amp;Z18)</f>
        <v>0</v>
      </c>
      <c r="AD18" s="124">
        <f t="shared" si="8"/>
        <v>60</v>
      </c>
      <c r="AE18" s="126">
        <f t="shared" si="9"/>
        <v>50</v>
      </c>
    </row>
    <row r="19" spans="1:31" x14ac:dyDescent="0.35">
      <c r="A19" s="71">
        <v>561</v>
      </c>
      <c r="B19" s="78" t="s">
        <v>124</v>
      </c>
      <c r="C19" t="str">
        <f t="shared" si="0"/>
        <v>john mcbreen</v>
      </c>
      <c r="D19" s="71" t="s">
        <v>86</v>
      </c>
      <c r="E19" s="392" t="s">
        <v>181</v>
      </c>
      <c r="F19"/>
      <c r="G19" s="71" t="s">
        <v>84</v>
      </c>
      <c r="H19" s="393" t="str">
        <f t="shared" si="11"/>
        <v/>
      </c>
      <c r="I19" s="393" t="str">
        <f t="shared" si="11"/>
        <v/>
      </c>
      <c r="J19" s="393" t="str">
        <f t="shared" si="11"/>
        <v/>
      </c>
      <c r="K19" s="393" t="str">
        <f t="shared" si="11"/>
        <v/>
      </c>
      <c r="L19" s="393" t="str">
        <f t="shared" si="11"/>
        <v/>
      </c>
      <c r="M19" s="393">
        <f t="shared" si="11"/>
        <v>75</v>
      </c>
      <c r="N19" s="393" t="str">
        <f t="shared" si="11"/>
        <v/>
      </c>
      <c r="O19" s="393" t="str">
        <f t="shared" si="11"/>
        <v/>
      </c>
      <c r="P19" s="393" t="str">
        <f t="shared" si="11"/>
        <v/>
      </c>
      <c r="Q19" s="393" t="str">
        <f t="shared" si="11"/>
        <v/>
      </c>
      <c r="R19" s="393" t="str">
        <f t="shared" si="11"/>
        <v/>
      </c>
      <c r="S19" s="393" t="str">
        <f t="shared" si="11"/>
        <v/>
      </c>
      <c r="T19" s="394" t="str">
        <f t="shared" si="11"/>
        <v/>
      </c>
      <c r="U19" s="358">
        <f t="shared" si="2"/>
        <v>75</v>
      </c>
      <c r="V19" s="193">
        <f t="shared" si="3"/>
        <v>-45</v>
      </c>
      <c r="W19" s="395">
        <f t="shared" si="4"/>
        <v>96.045000000000002</v>
      </c>
      <c r="X19" s="105">
        <f t="shared" si="5"/>
        <v>7.061000000000007</v>
      </c>
      <c r="Y19" s="361">
        <f t="shared" si="10"/>
        <v>-10</v>
      </c>
      <c r="Z19" s="396">
        <f t="shared" si="6"/>
        <v>4</v>
      </c>
      <c r="AA19" s="396">
        <f t="shared" si="7"/>
        <v>8</v>
      </c>
      <c r="AB19" s="396">
        <f>IF($AA19="n/a","",IFERROR(COUNTIF($AA$2:$AA19,"="&amp;AA19),""))</f>
        <v>2</v>
      </c>
      <c r="AC19" s="396">
        <f>COUNTIF($Z$2:Z18,"&lt;"&amp;Z19)</f>
        <v>3</v>
      </c>
      <c r="AD19" s="124">
        <f t="shared" si="8"/>
        <v>30</v>
      </c>
      <c r="AE19" s="126">
        <f t="shared" si="9"/>
        <v>20</v>
      </c>
    </row>
    <row r="20" spans="1:31" x14ac:dyDescent="0.35">
      <c r="A20" s="71">
        <v>30</v>
      </c>
      <c r="B20" s="78" t="s">
        <v>188</v>
      </c>
      <c r="C20" t="str">
        <f t="shared" si="0"/>
        <v>adam lazzaro</v>
      </c>
      <c r="D20" s="71" t="s">
        <v>80</v>
      </c>
      <c r="E20" s="392" t="s">
        <v>182</v>
      </c>
      <c r="F20"/>
      <c r="G20" s="71" t="s">
        <v>108</v>
      </c>
      <c r="H20" s="393" t="str">
        <f t="shared" si="11"/>
        <v/>
      </c>
      <c r="I20" s="393" t="str">
        <f t="shared" si="11"/>
        <v/>
      </c>
      <c r="J20" s="393" t="str">
        <f t="shared" si="11"/>
        <v/>
      </c>
      <c r="K20" s="393" t="str">
        <f t="shared" si="11"/>
        <v/>
      </c>
      <c r="L20" s="393" t="str">
        <f t="shared" si="11"/>
        <v/>
      </c>
      <c r="M20" s="393" t="str">
        <f t="shared" si="11"/>
        <v/>
      </c>
      <c r="N20" s="393" t="str">
        <f t="shared" si="11"/>
        <v/>
      </c>
      <c r="O20" s="393" t="str">
        <f t="shared" si="11"/>
        <v/>
      </c>
      <c r="P20" s="393" t="str">
        <f t="shared" si="11"/>
        <v/>
      </c>
      <c r="Q20" s="393" t="str">
        <f t="shared" si="11"/>
        <v/>
      </c>
      <c r="R20" s="393" t="str">
        <f t="shared" si="11"/>
        <v/>
      </c>
      <c r="S20" s="393" t="str">
        <f t="shared" si="11"/>
        <v/>
      </c>
      <c r="T20" s="394" t="str">
        <f t="shared" si="11"/>
        <v/>
      </c>
      <c r="U20" s="358">
        <f t="shared" si="2"/>
        <v>0</v>
      </c>
      <c r="V20" s="193">
        <f t="shared" si="3"/>
        <v>0</v>
      </c>
      <c r="W20" s="395" t="str">
        <f t="shared" si="4"/>
        <v/>
      </c>
      <c r="X20" s="105" t="str">
        <f t="shared" si="5"/>
        <v/>
      </c>
      <c r="Y20" s="361">
        <f t="shared" si="10"/>
        <v>0</v>
      </c>
      <c r="Z20" s="396" t="str">
        <f t="shared" si="6"/>
        <v>n/a</v>
      </c>
      <c r="AA20" s="396" t="str">
        <f t="shared" si="7"/>
        <v>n/a</v>
      </c>
      <c r="AB20" s="396" t="str">
        <f>IF($AA20="n/a","",IFERROR(COUNTIF($AA$2:$AA20,"="&amp;AA20),""))</f>
        <v/>
      </c>
      <c r="AC20" s="396">
        <f>COUNTIF($Z$2:Z19,"&lt;"&amp;Z20)</f>
        <v>0</v>
      </c>
      <c r="AD20" s="124">
        <f t="shared" si="8"/>
        <v>0</v>
      </c>
      <c r="AE20" s="126">
        <f t="shared" si="9"/>
        <v>0</v>
      </c>
    </row>
    <row r="21" spans="1:31" x14ac:dyDescent="0.35">
      <c r="A21" s="71">
        <v>217</v>
      </c>
      <c r="B21" s="78" t="s">
        <v>160</v>
      </c>
      <c r="C21" t="str">
        <f t="shared" si="0"/>
        <v>travis abreu</v>
      </c>
      <c r="D21" s="393" t="s">
        <v>80</v>
      </c>
      <c r="E21" s="392" t="s">
        <v>183</v>
      </c>
      <c r="F21"/>
      <c r="G21" s="71" t="s">
        <v>164</v>
      </c>
      <c r="H21" s="435" t="str">
        <f t="shared" si="11"/>
        <v/>
      </c>
      <c r="I21" s="435" t="str">
        <f t="shared" si="11"/>
        <v/>
      </c>
      <c r="J21" s="435" t="str">
        <f t="shared" si="11"/>
        <v/>
      </c>
      <c r="K21" s="435" t="str">
        <f t="shared" si="11"/>
        <v/>
      </c>
      <c r="L21" s="435" t="str">
        <f t="shared" si="11"/>
        <v/>
      </c>
      <c r="M21" s="435" t="str">
        <f t="shared" si="11"/>
        <v/>
      </c>
      <c r="N21" s="435" t="str">
        <f t="shared" si="11"/>
        <v/>
      </c>
      <c r="O21" s="435" t="str">
        <f t="shared" si="11"/>
        <v/>
      </c>
      <c r="P21" s="435" t="str">
        <f t="shared" si="11"/>
        <v/>
      </c>
      <c r="Q21" s="435" t="str">
        <f t="shared" si="11"/>
        <v/>
      </c>
      <c r="R21" s="435" t="str">
        <f t="shared" si="11"/>
        <v/>
      </c>
      <c r="S21" s="435" t="str">
        <f t="shared" si="11"/>
        <v/>
      </c>
      <c r="T21" s="220" t="str">
        <f t="shared" si="11"/>
        <v/>
      </c>
      <c r="U21" s="358">
        <f t="shared" si="2"/>
        <v>0</v>
      </c>
      <c r="V21" s="193">
        <f t="shared" si="3"/>
        <v>0</v>
      </c>
      <c r="W21" s="395" t="str">
        <f t="shared" si="4"/>
        <v/>
      </c>
      <c r="X21" s="105" t="str">
        <f t="shared" si="5"/>
        <v/>
      </c>
      <c r="Y21" s="361">
        <v>0</v>
      </c>
      <c r="Z21" s="396" t="str">
        <f t="shared" si="6"/>
        <v>n/a</v>
      </c>
      <c r="AA21" s="396" t="str">
        <f t="shared" si="7"/>
        <v>n/a</v>
      </c>
      <c r="AB21" s="396" t="str">
        <f>IF($AA21="n/a","",IFERROR(COUNTIF($AA$2:$AA21,"="&amp;AA21),""))</f>
        <v/>
      </c>
      <c r="AC21" s="396">
        <f>COUNTIF($Z$2:Z19,"&lt;"&amp;Z21)</f>
        <v>0</v>
      </c>
      <c r="AD21" s="124">
        <f t="shared" si="8"/>
        <v>0</v>
      </c>
      <c r="AE21" s="126">
        <f t="shared" si="9"/>
        <v>0</v>
      </c>
    </row>
    <row r="22" spans="1:31" x14ac:dyDescent="0.35">
      <c r="A22" s="71">
        <v>140</v>
      </c>
      <c r="B22" s="78" t="s">
        <v>161</v>
      </c>
      <c r="C22" t="str">
        <f t="shared" si="0"/>
        <v>robert mason</v>
      </c>
      <c r="D22" s="71" t="s">
        <v>3</v>
      </c>
      <c r="E22" s="392" t="s">
        <v>184</v>
      </c>
      <c r="F22"/>
      <c r="G22" s="71" t="s">
        <v>84</v>
      </c>
      <c r="H22" s="418" t="str">
        <f t="shared" si="11"/>
        <v/>
      </c>
      <c r="I22" s="418" t="str">
        <f t="shared" si="11"/>
        <v/>
      </c>
      <c r="J22" s="418" t="str">
        <f t="shared" si="11"/>
        <v/>
      </c>
      <c r="K22" s="418" t="str">
        <f t="shared" si="11"/>
        <v/>
      </c>
      <c r="L22" s="418" t="str">
        <f t="shared" si="11"/>
        <v/>
      </c>
      <c r="M22" s="418" t="str">
        <f t="shared" si="11"/>
        <v/>
      </c>
      <c r="N22" s="418" t="str">
        <f t="shared" si="11"/>
        <v/>
      </c>
      <c r="O22" s="418" t="str">
        <f t="shared" si="11"/>
        <v/>
      </c>
      <c r="P22" s="418" t="str">
        <f t="shared" si="11"/>
        <v/>
      </c>
      <c r="Q22" s="418" t="str">
        <f t="shared" si="11"/>
        <v/>
      </c>
      <c r="R22" s="418" t="str">
        <f t="shared" si="11"/>
        <v/>
      </c>
      <c r="S22" s="418" t="str">
        <f t="shared" si="11"/>
        <v/>
      </c>
      <c r="T22" s="419">
        <f t="shared" si="11"/>
        <v>100</v>
      </c>
      <c r="U22" s="358">
        <f t="shared" si="2"/>
        <v>100</v>
      </c>
      <c r="V22" s="193">
        <f t="shared" si="3"/>
        <v>0</v>
      </c>
      <c r="W22" s="395">
        <f t="shared" si="4"/>
        <v>97.106999999999999</v>
      </c>
      <c r="X22" s="105">
        <f t="shared" si="5"/>
        <v>9.041000000000011</v>
      </c>
      <c r="Y22" s="361">
        <f t="shared" si="10"/>
        <v>-10</v>
      </c>
      <c r="Z22" s="396">
        <f t="shared" si="6"/>
        <v>1</v>
      </c>
      <c r="AA22" s="396">
        <f t="shared" si="7"/>
        <v>1</v>
      </c>
      <c r="AB22" s="396">
        <f>IF($AA22="n/a","",IFERROR(COUNTIF($AA$2:$AA22,"="&amp;AA22),""))</f>
        <v>1</v>
      </c>
      <c r="AC22" s="396">
        <f>COUNTIF($Z$2:Z20,"&lt;"&amp;Z22)</f>
        <v>0</v>
      </c>
      <c r="AD22" s="124">
        <f t="shared" si="8"/>
        <v>100</v>
      </c>
      <c r="AE22" s="126">
        <f t="shared" si="9"/>
        <v>90</v>
      </c>
    </row>
    <row r="23" spans="1:31" x14ac:dyDescent="0.35">
      <c r="A23" s="71">
        <v>47</v>
      </c>
      <c r="B23" s="78" t="s">
        <v>125</v>
      </c>
      <c r="C23" t="str">
        <f t="shared" si="0"/>
        <v>leigh mummery</v>
      </c>
      <c r="D23" s="71" t="s">
        <v>3</v>
      </c>
      <c r="E23" s="392" t="s">
        <v>185</v>
      </c>
      <c r="F23"/>
      <c r="G23" s="71" t="s">
        <v>84</v>
      </c>
      <c r="H23" s="393" t="str">
        <f t="shared" si="11"/>
        <v/>
      </c>
      <c r="I23" s="393" t="str">
        <f t="shared" si="11"/>
        <v/>
      </c>
      <c r="J23" s="393" t="str">
        <f t="shared" si="11"/>
        <v/>
      </c>
      <c r="K23" s="393" t="str">
        <f t="shared" si="11"/>
        <v/>
      </c>
      <c r="L23" s="393" t="str">
        <f t="shared" si="11"/>
        <v/>
      </c>
      <c r="M23" s="393" t="str">
        <f t="shared" si="11"/>
        <v/>
      </c>
      <c r="N23" s="393" t="str">
        <f t="shared" si="11"/>
        <v/>
      </c>
      <c r="O23" s="393" t="str">
        <f t="shared" si="11"/>
        <v/>
      </c>
      <c r="P23" s="393" t="str">
        <f t="shared" si="11"/>
        <v/>
      </c>
      <c r="Q23" s="393" t="str">
        <f t="shared" si="11"/>
        <v/>
      </c>
      <c r="R23" s="393" t="str">
        <f t="shared" si="11"/>
        <v/>
      </c>
      <c r="S23" s="393" t="str">
        <f t="shared" si="11"/>
        <v/>
      </c>
      <c r="T23" s="394">
        <f t="shared" si="11"/>
        <v>75</v>
      </c>
      <c r="U23" s="358">
        <f t="shared" si="2"/>
        <v>75</v>
      </c>
      <c r="V23" s="193">
        <f t="shared" si="3"/>
        <v>0</v>
      </c>
      <c r="W23" s="395">
        <f t="shared" si="4"/>
        <v>97.106999999999999</v>
      </c>
      <c r="X23" s="105">
        <f t="shared" si="5"/>
        <v>11.459000000000003</v>
      </c>
      <c r="Y23" s="361">
        <f t="shared" si="10"/>
        <v>-10</v>
      </c>
      <c r="Z23" s="396">
        <f t="shared" si="6"/>
        <v>1</v>
      </c>
      <c r="AA23" s="396">
        <f t="shared" si="7"/>
        <v>1</v>
      </c>
      <c r="AB23" s="396">
        <f>IF($AA23="n/a","",IFERROR(COUNTIF($AA$2:$AA23,"="&amp;AA23),""))</f>
        <v>2</v>
      </c>
      <c r="AC23" s="396">
        <f>COUNTIF($Z$2:Z22,"&lt;"&amp;Z23)</f>
        <v>0</v>
      </c>
      <c r="AD23" s="124">
        <f t="shared" si="8"/>
        <v>75</v>
      </c>
      <c r="AE23" s="126">
        <f t="shared" si="9"/>
        <v>65</v>
      </c>
    </row>
    <row r="24" spans="1:31" ht="13.15" thickBot="1" x14ac:dyDescent="0.4">
      <c r="A24" s="195"/>
      <c r="B24" s="422"/>
      <c r="C24" s="194"/>
      <c r="D24" s="194"/>
      <c r="E24" s="423"/>
      <c r="F24" s="423"/>
      <c r="G24" s="194"/>
      <c r="H24" s="424" t="str">
        <f t="shared" si="11"/>
        <v/>
      </c>
      <c r="I24" s="424" t="str">
        <f t="shared" si="11"/>
        <v/>
      </c>
      <c r="J24" s="424" t="str">
        <f t="shared" si="11"/>
        <v/>
      </c>
      <c r="K24" s="424" t="str">
        <f t="shared" si="11"/>
        <v/>
      </c>
      <c r="L24" s="424" t="str">
        <f t="shared" si="11"/>
        <v/>
      </c>
      <c r="M24" s="424" t="str">
        <f t="shared" si="11"/>
        <v/>
      </c>
      <c r="N24" s="424" t="str">
        <f t="shared" si="11"/>
        <v/>
      </c>
      <c r="O24" s="424" t="str">
        <f t="shared" si="11"/>
        <v/>
      </c>
      <c r="P24" s="424" t="str">
        <f t="shared" si="11"/>
        <v/>
      </c>
      <c r="Q24" s="424" t="str">
        <f t="shared" si="11"/>
        <v/>
      </c>
      <c r="R24" s="424" t="str">
        <f t="shared" si="11"/>
        <v/>
      </c>
      <c r="S24" s="424" t="str">
        <f t="shared" si="11"/>
        <v/>
      </c>
      <c r="T24" s="425" t="str">
        <f t="shared" si="11"/>
        <v/>
      </c>
      <c r="U24" s="359">
        <f t="shared" si="2"/>
        <v>0</v>
      </c>
      <c r="V24" s="195">
        <f t="shared" si="3"/>
        <v>0</v>
      </c>
      <c r="W24" s="362"/>
      <c r="X24" s="363"/>
      <c r="Y24" s="364">
        <f t="shared" si="10"/>
        <v>0</v>
      </c>
      <c r="Z24" s="197" t="str">
        <f t="shared" si="6"/>
        <v>n/a</v>
      </c>
      <c r="AA24" s="197" t="str">
        <f t="shared" si="7"/>
        <v>n/a</v>
      </c>
      <c r="AB24" s="197" t="str">
        <f>IF($AA24="n/a","",IFERROR(COUNTIF($AA$2:$AA24,"="&amp;AA24),""))</f>
        <v/>
      </c>
      <c r="AC24" s="197">
        <f>COUNTIF($Z$2:Z23,"&lt;"&amp;Z24)</f>
        <v>0</v>
      </c>
      <c r="AD24" s="198">
        <f t="shared" si="8"/>
        <v>0</v>
      </c>
      <c r="AE24" s="127">
        <f t="shared" si="9"/>
        <v>0</v>
      </c>
    </row>
    <row r="25" spans="1:31" ht="13.15" thickBot="1" x14ac:dyDescent="0.4">
      <c r="F25" s="426"/>
      <c r="G25" s="427" t="s">
        <v>26</v>
      </c>
      <c r="H25" s="114">
        <f t="shared" ref="H25:U25" si="12">COUNT(H2:H24)</f>
        <v>0</v>
      </c>
      <c r="I25" s="114">
        <f t="shared" si="12"/>
        <v>0</v>
      </c>
      <c r="J25" s="114">
        <f t="shared" si="12"/>
        <v>0</v>
      </c>
      <c r="K25" s="114">
        <f t="shared" si="12"/>
        <v>3</v>
      </c>
      <c r="L25" s="114">
        <f t="shared" si="12"/>
        <v>3</v>
      </c>
      <c r="M25" s="114">
        <f t="shared" si="12"/>
        <v>2</v>
      </c>
      <c r="N25" s="114">
        <f t="shared" si="12"/>
        <v>2</v>
      </c>
      <c r="O25" s="114">
        <f t="shared" si="12"/>
        <v>0</v>
      </c>
      <c r="P25" s="114">
        <f t="shared" si="12"/>
        <v>0</v>
      </c>
      <c r="Q25" s="114">
        <f t="shared" si="12"/>
        <v>0</v>
      </c>
      <c r="R25" s="114">
        <f t="shared" si="12"/>
        <v>0</v>
      </c>
      <c r="S25" s="114">
        <f t="shared" si="12"/>
        <v>3</v>
      </c>
      <c r="T25" s="114">
        <f t="shared" si="12"/>
        <v>2</v>
      </c>
      <c r="U25" s="190">
        <f t="shared" si="12"/>
        <v>23</v>
      </c>
      <c r="V25" s="428"/>
      <c r="W25" s="428"/>
      <c r="Y25" s="428"/>
      <c r="Z25" s="428"/>
      <c r="AA25" s="428"/>
      <c r="AB25" s="428"/>
      <c r="AC25" s="428"/>
      <c r="AD25" s="428"/>
      <c r="AE25" s="428"/>
    </row>
    <row r="27" spans="1:31" ht="13.15" x14ac:dyDescent="0.4">
      <c r="B27" s="429"/>
      <c r="C27" s="430"/>
      <c r="D27" s="72"/>
      <c r="V27" s="72"/>
      <c r="Z27" s="72"/>
      <c r="AA27" s="72"/>
      <c r="AB27" s="72"/>
      <c r="AC27" s="72"/>
      <c r="AD27" s="72"/>
    </row>
  </sheetData>
  <sortState xmlns:xlrd2="http://schemas.microsoft.com/office/spreadsheetml/2017/richdata2" ref="A2:G23">
    <sortCondition ref="E2:E23"/>
  </sortState>
  <mergeCells count="1">
    <mergeCell ref="AG1:AI1"/>
  </mergeCells>
  <conditionalFormatting sqref="A22:T24 A2:T20 V2:Y24">
    <cfRule type="expression" dxfId="259" priority="40" stopIfTrue="1">
      <formula>$D2="SNA"</formula>
    </cfRule>
    <cfRule type="expression" dxfId="258" priority="41" stopIfTrue="1">
      <formula>$D2="SNB"</formula>
    </cfRule>
    <cfRule type="expression" dxfId="257" priority="42">
      <formula>$D2="SNC"</formula>
    </cfRule>
    <cfRule type="expression" dxfId="256" priority="43">
      <formula>$D2="SND"</formula>
    </cfRule>
    <cfRule type="expression" dxfId="255" priority="44">
      <formula>$D2="NAC"</formula>
    </cfRule>
    <cfRule type="expression" dxfId="254" priority="45">
      <formula>$D2="NBC"</formula>
    </cfRule>
    <cfRule type="expression" dxfId="253" priority="46">
      <formula>$D2="NCC"</formula>
    </cfRule>
    <cfRule type="expression" dxfId="252" priority="47">
      <formula>$D2="NDC"</formula>
    </cfRule>
    <cfRule type="expression" dxfId="251" priority="48">
      <formula>$D2="ABMOD"</formula>
    </cfRule>
    <cfRule type="expression" dxfId="250" priority="49">
      <formula>$D2="CDMOD"</formula>
    </cfRule>
    <cfRule type="expression" dxfId="249" priority="50">
      <formula>$D2="SMOD"</formula>
    </cfRule>
    <cfRule type="expression" dxfId="248" priority="51">
      <formula>$D2="RES"</formula>
    </cfRule>
    <cfRule type="expression" dxfId="247" priority="52">
      <formula>$D2="OPN"</formula>
    </cfRule>
  </conditionalFormatting>
  <conditionalFormatting sqref="O21:T21 A21:L21">
    <cfRule type="expression" dxfId="246" priority="14" stopIfTrue="1">
      <formula>$D21="SNA"</formula>
    </cfRule>
    <cfRule type="expression" dxfId="245" priority="15" stopIfTrue="1">
      <formula>$D21="SNB"</formula>
    </cfRule>
    <cfRule type="expression" dxfId="244" priority="16">
      <formula>$D21="SNC"</formula>
    </cfRule>
    <cfRule type="expression" dxfId="243" priority="17">
      <formula>$D21="SND"</formula>
    </cfRule>
    <cfRule type="expression" dxfId="242" priority="18">
      <formula>$D21="NAC"</formula>
    </cfRule>
    <cfRule type="expression" dxfId="241" priority="19">
      <formula>$D21="NBC"</formula>
    </cfRule>
    <cfRule type="expression" dxfId="240" priority="20">
      <formula>$D21="NCC"</formula>
    </cfRule>
    <cfRule type="expression" dxfId="239" priority="21">
      <formula>$D21="NDC"</formula>
    </cfRule>
    <cfRule type="expression" dxfId="238" priority="22">
      <formula>$D21="ABMOD"</formula>
    </cfRule>
    <cfRule type="expression" dxfId="237" priority="23">
      <formula>$D21="CDMOD"</formula>
    </cfRule>
    <cfRule type="expression" dxfId="236" priority="24">
      <formula>$D21="SMOD"</formula>
    </cfRule>
    <cfRule type="expression" dxfId="235" priority="25">
      <formula>$D21="RES"</formula>
    </cfRule>
    <cfRule type="expression" dxfId="234" priority="26">
      <formula>$D21="OPN"</formula>
    </cfRule>
  </conditionalFormatting>
  <conditionalFormatting sqref="M21:N21">
    <cfRule type="expression" dxfId="233" priority="1" stopIfTrue="1">
      <formula>$D21="SNA"</formula>
    </cfRule>
    <cfRule type="expression" dxfId="232" priority="2" stopIfTrue="1">
      <formula>$D21="SNB"</formula>
    </cfRule>
    <cfRule type="expression" dxfId="231" priority="3">
      <formula>$D21="SNC"</formula>
    </cfRule>
    <cfRule type="expression" dxfId="230" priority="4">
      <formula>$D21="SND"</formula>
    </cfRule>
    <cfRule type="expression" dxfId="229" priority="5">
      <formula>$D21="NAC"</formula>
    </cfRule>
    <cfRule type="expression" dxfId="228" priority="6">
      <formula>$D21="NBC"</formula>
    </cfRule>
    <cfRule type="expression" dxfId="227" priority="7">
      <formula>$D21="NCC"</formula>
    </cfRule>
    <cfRule type="expression" dxfId="226" priority="8">
      <formula>$D21="NDC"</formula>
    </cfRule>
    <cfRule type="expression" dxfId="225" priority="9">
      <formula>$D21="ABMOD"</formula>
    </cfRule>
    <cfRule type="expression" dxfId="224" priority="10">
      <formula>$D21="CDMOD"</formula>
    </cfRule>
    <cfRule type="expression" dxfId="223" priority="11">
      <formula>$D21="SMOD"</formula>
    </cfRule>
    <cfRule type="expression" dxfId="222" priority="12">
      <formula>$D21="RES"</formula>
    </cfRule>
    <cfRule type="expression" dxfId="221" priority="13">
      <formula>$D21="OPN"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44A1-69BA-4553-A290-00CE5FAB4372}">
  <dimension ref="A1:AI30"/>
  <sheetViews>
    <sheetView zoomScale="90" zoomScaleNormal="90" workbookViewId="0">
      <selection activeCell="A2" sqref="A2"/>
    </sheetView>
  </sheetViews>
  <sheetFormatPr defaultColWidth="8.86328125" defaultRowHeight="12.75" x14ac:dyDescent="0.35"/>
  <cols>
    <col min="1" max="1" width="8.1328125" style="70" customWidth="1"/>
    <col min="2" max="2" width="20.265625" style="71" customWidth="1"/>
    <col min="3" max="3" width="20.73046875" style="71" hidden="1" customWidth="1"/>
    <col min="4" max="4" width="8.265625" style="71" bestFit="1" customWidth="1"/>
    <col min="5" max="5" width="11.59765625" style="71" customWidth="1"/>
    <col min="6" max="6" width="16.1328125" style="71" bestFit="1" customWidth="1"/>
    <col min="7" max="7" width="9.265625" style="71" bestFit="1" customWidth="1"/>
    <col min="8" max="8" width="7.86328125" style="71" customWidth="1"/>
    <col min="9" max="20" width="7.73046875" style="71" customWidth="1"/>
    <col min="21" max="21" width="6.73046875" style="71" customWidth="1"/>
    <col min="22" max="22" width="7.265625" style="71" bestFit="1" customWidth="1"/>
    <col min="23" max="23" width="9.1328125" style="7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368" t="s">
        <v>252</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71">
        <v>83</v>
      </c>
      <c r="B2" t="s">
        <v>198</v>
      </c>
      <c r="C2" t="str">
        <f>LOWER(B2)</f>
        <v>chris hogan</v>
      </c>
      <c r="D2" s="71" t="s">
        <v>80</v>
      </c>
      <c r="E2" s="436" t="s">
        <v>206</v>
      </c>
      <c r="F2" s="392"/>
      <c r="G2" s="71">
        <v>8</v>
      </c>
      <c r="H2" s="388" t="str">
        <f t="shared" ref="H2:T21" si="0">IF($D2=H$1,$U2,"")</f>
        <v/>
      </c>
      <c r="I2" s="388" t="str">
        <f t="shared" si="0"/>
        <v/>
      </c>
      <c r="J2" s="388" t="str">
        <f t="shared" si="0"/>
        <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6" si="1">IFERROR(VLOOKUP($AB2,Points2018,2,0),0)</f>
        <v>0</v>
      </c>
      <c r="V2" s="441"/>
      <c r="W2" s="442" t="str">
        <f t="shared" ref="W2:W22" si="2">IFERROR(VLOOKUP(D2,BenchmarksWod,3,0)*86400,"")</f>
        <v/>
      </c>
      <c r="X2" s="443"/>
      <c r="Y2" s="444"/>
      <c r="Z2" s="129" t="str">
        <f t="shared" ref="Z2:Z27" si="3">IFERROR(VLOOKUP(D2,Class2019,4,0),"n/a")</f>
        <v>n/a</v>
      </c>
      <c r="AA2" s="129" t="str">
        <f t="shared" ref="AA2:AA27" si="4">IFERROR(VLOOKUP(D2,Class2019,3,0),"n/a")</f>
        <v>n/a</v>
      </c>
      <c r="AB2" s="129" t="str">
        <f>IF($AA2="n/a","",IFERROR(COUNTIF($AA$2:$AA2,"="&amp;AA2),""))</f>
        <v/>
      </c>
      <c r="AC2" s="129">
        <f>COUNTIF($Z1:Z$2,"&lt;"&amp;Z2)</f>
        <v>0</v>
      </c>
      <c r="AD2" s="159">
        <f t="shared" ref="AD2:AD27" si="5">IF($AA2="n/a",0,IFERROR(VLOOKUP(AB2+AC2,Points2019,2,0),15))</f>
        <v>0</v>
      </c>
      <c r="AE2" s="125">
        <f t="shared" ref="AE2:AE27" si="6">(U2+V2+Y2)</f>
        <v>0</v>
      </c>
      <c r="AG2" s="161" t="s">
        <v>3</v>
      </c>
      <c r="AH2" s="390"/>
      <c r="AI2" s="391"/>
    </row>
    <row r="3" spans="1:35" ht="13.15" x14ac:dyDescent="0.4">
      <c r="A3" s="71">
        <v>67</v>
      </c>
      <c r="B3" t="s">
        <v>49</v>
      </c>
      <c r="C3" t="str">
        <f t="shared" ref="C3:C26" si="7">LOWER(B3)</f>
        <v>paul ledwith</v>
      </c>
      <c r="D3" s="71" t="s">
        <v>80</v>
      </c>
      <c r="E3" s="436" t="s">
        <v>207</v>
      </c>
      <c r="F3" s="392"/>
      <c r="G3" s="71">
        <v>54</v>
      </c>
      <c r="H3" s="393" t="str">
        <f t="shared" si="0"/>
        <v/>
      </c>
      <c r="I3" s="393" t="str">
        <f t="shared" si="0"/>
        <v/>
      </c>
      <c r="J3" s="393" t="str">
        <f t="shared" si="0"/>
        <v/>
      </c>
      <c r="K3" s="393" t="str">
        <f t="shared" si="0"/>
        <v/>
      </c>
      <c r="L3" s="393" t="str">
        <f t="shared" si="0"/>
        <v/>
      </c>
      <c r="M3" s="393" t="str">
        <f t="shared" si="0"/>
        <v/>
      </c>
      <c r="N3" s="393" t="str">
        <f t="shared" si="0"/>
        <v/>
      </c>
      <c r="O3" s="393" t="str">
        <f t="shared" si="0"/>
        <v/>
      </c>
      <c r="P3" s="393" t="str">
        <f t="shared" si="0"/>
        <v/>
      </c>
      <c r="Q3" s="393" t="str">
        <f t="shared" si="0"/>
        <v/>
      </c>
      <c r="R3" s="393" t="str">
        <f t="shared" si="0"/>
        <v/>
      </c>
      <c r="S3" s="393" t="str">
        <f t="shared" si="0"/>
        <v/>
      </c>
      <c r="T3" s="394" t="str">
        <f t="shared" si="0"/>
        <v/>
      </c>
      <c r="U3" s="358">
        <f t="shared" si="1"/>
        <v>0</v>
      </c>
      <c r="V3" s="445"/>
      <c r="W3" s="360" t="str">
        <f t="shared" si="2"/>
        <v/>
      </c>
      <c r="X3" s="122"/>
      <c r="Y3" s="446"/>
      <c r="Z3" s="115" t="str">
        <f t="shared" si="3"/>
        <v>n/a</v>
      </c>
      <c r="AA3" s="396" t="str">
        <f t="shared" si="4"/>
        <v>n/a</v>
      </c>
      <c r="AB3" s="396" t="str">
        <f>IF($AA3="n/a","",IFERROR(COUNTIF($AA$2:$AA3,"="&amp;AA3),""))</f>
        <v/>
      </c>
      <c r="AC3" s="396">
        <f>COUNTIF($Z$2:Z2,"&lt;"&amp;Z3)</f>
        <v>0</v>
      </c>
      <c r="AD3" s="124">
        <f t="shared" si="5"/>
        <v>0</v>
      </c>
      <c r="AE3" s="126">
        <f t="shared" si="6"/>
        <v>0</v>
      </c>
      <c r="AG3" s="162" t="s">
        <v>5</v>
      </c>
      <c r="AH3" s="397" t="s">
        <v>204</v>
      </c>
      <c r="AI3" s="398">
        <v>7.532291666666667E-4</v>
      </c>
    </row>
    <row r="4" spans="1:35" ht="13.15" x14ac:dyDescent="0.4">
      <c r="A4" s="71">
        <v>71</v>
      </c>
      <c r="B4" t="s">
        <v>208</v>
      </c>
      <c r="C4" t="str">
        <f t="shared" si="7"/>
        <v>ray monik</v>
      </c>
      <c r="D4" s="71" t="s">
        <v>80</v>
      </c>
      <c r="E4" s="436" t="s">
        <v>209</v>
      </c>
      <c r="F4" s="392"/>
      <c r="G4" s="71">
        <v>35</v>
      </c>
      <c r="H4" s="393" t="str">
        <f t="shared" si="0"/>
        <v/>
      </c>
      <c r="I4" s="393" t="str">
        <f t="shared" si="0"/>
        <v/>
      </c>
      <c r="J4" s="393" t="str">
        <f t="shared" si="0"/>
        <v/>
      </c>
      <c r="K4" s="393" t="str">
        <f t="shared" si="0"/>
        <v/>
      </c>
      <c r="L4" s="393" t="str">
        <f t="shared" si="0"/>
        <v/>
      </c>
      <c r="M4" s="393" t="str">
        <f t="shared" si="0"/>
        <v/>
      </c>
      <c r="N4" s="393" t="str">
        <f t="shared" si="0"/>
        <v/>
      </c>
      <c r="O4" s="393" t="str">
        <f t="shared" si="0"/>
        <v/>
      </c>
      <c r="P4" s="393" t="str">
        <f t="shared" si="0"/>
        <v/>
      </c>
      <c r="Q4" s="393" t="str">
        <f t="shared" si="0"/>
        <v/>
      </c>
      <c r="R4" s="393" t="str">
        <f t="shared" si="0"/>
        <v/>
      </c>
      <c r="S4" s="393" t="str">
        <f t="shared" si="0"/>
        <v/>
      </c>
      <c r="T4" s="394" t="str">
        <f t="shared" si="0"/>
        <v/>
      </c>
      <c r="U4" s="358">
        <f t="shared" si="1"/>
        <v>0</v>
      </c>
      <c r="V4" s="445"/>
      <c r="W4" s="360" t="str">
        <f t="shared" si="2"/>
        <v/>
      </c>
      <c r="X4" s="122"/>
      <c r="Y4" s="446"/>
      <c r="Z4" s="115" t="str">
        <f t="shared" si="3"/>
        <v>n/a</v>
      </c>
      <c r="AA4" s="396" t="str">
        <f t="shared" si="4"/>
        <v>n/a</v>
      </c>
      <c r="AB4" s="396" t="str">
        <f>IF($AA4="n/a","",IFERROR(COUNTIF($AA$2:$AA4,"="&amp;AA4),""))</f>
        <v/>
      </c>
      <c r="AC4" s="396">
        <f>COUNTIF($Z$2:Z3,"&lt;"&amp;Z4)</f>
        <v>0</v>
      </c>
      <c r="AD4" s="124">
        <f t="shared" si="5"/>
        <v>0</v>
      </c>
      <c r="AE4" s="126">
        <f t="shared" si="6"/>
        <v>0</v>
      </c>
      <c r="AG4" s="331" t="s">
        <v>4</v>
      </c>
      <c r="AH4" s="399"/>
      <c r="AI4" s="400"/>
    </row>
    <row r="5" spans="1:35" ht="13.15" x14ac:dyDescent="0.4">
      <c r="A5" s="71">
        <v>81</v>
      </c>
      <c r="B5" t="s">
        <v>73</v>
      </c>
      <c r="C5" t="str">
        <f t="shared" si="7"/>
        <v>dean hasnat</v>
      </c>
      <c r="D5" s="71" t="s">
        <v>40</v>
      </c>
      <c r="E5" s="437" t="s">
        <v>210</v>
      </c>
      <c r="F5" s="387" t="s">
        <v>153</v>
      </c>
      <c r="G5" s="71">
        <v>51</v>
      </c>
      <c r="H5" s="393" t="str">
        <f t="shared" si="0"/>
        <v/>
      </c>
      <c r="I5" s="393" t="str">
        <f t="shared" si="0"/>
        <v/>
      </c>
      <c r="J5" s="393" t="str">
        <f t="shared" si="0"/>
        <v/>
      </c>
      <c r="K5" s="393" t="str">
        <f t="shared" si="0"/>
        <v/>
      </c>
      <c r="L5" s="393">
        <f t="shared" si="0"/>
        <v>100</v>
      </c>
      <c r="M5" s="393" t="str">
        <f t="shared" si="0"/>
        <v/>
      </c>
      <c r="N5" s="393" t="str">
        <f t="shared" si="0"/>
        <v/>
      </c>
      <c r="O5" s="393" t="str">
        <f t="shared" si="0"/>
        <v/>
      </c>
      <c r="P5" s="393" t="str">
        <f t="shared" si="0"/>
        <v/>
      </c>
      <c r="Q5" s="393" t="str">
        <f t="shared" si="0"/>
        <v/>
      </c>
      <c r="R5" s="393" t="str">
        <f t="shared" si="0"/>
        <v/>
      </c>
      <c r="S5" s="393" t="str">
        <f t="shared" si="0"/>
        <v/>
      </c>
      <c r="T5" s="394" t="str">
        <f t="shared" si="0"/>
        <v/>
      </c>
      <c r="U5" s="358">
        <f t="shared" si="1"/>
        <v>100</v>
      </c>
      <c r="V5" s="445">
        <f t="shared" ref="V5:V26" si="8">AD5-U5</f>
        <v>0</v>
      </c>
      <c r="W5" s="360">
        <f t="shared" si="2"/>
        <v>58.753</v>
      </c>
      <c r="X5" s="122">
        <f t="shared" ref="X5:X23" si="9">IFERROR((($E5*86400)-W5),"")</f>
        <v>-0.33899999999999864</v>
      </c>
      <c r="Y5" s="446">
        <f t="shared" ref="Y5:Y26" si="10">IF(U5=0,0,IF(X5&lt;=0,10,IF(X5&lt;0.5,5,IF(X5&lt;1,0,IF(X5&lt;2,-5,-10)))))</f>
        <v>10</v>
      </c>
      <c r="Z5" s="115">
        <f t="shared" si="3"/>
        <v>5</v>
      </c>
      <c r="AA5" s="396">
        <f t="shared" si="4"/>
        <v>9</v>
      </c>
      <c r="AB5" s="396">
        <f>IF($AA5="n/a","",IFERROR(COUNTIF($AA$2:$AA5,"="&amp;AA5),""))</f>
        <v>1</v>
      </c>
      <c r="AC5" s="396">
        <f>COUNTIF($Z$2:Z4,"&lt;"&amp;Z5)</f>
        <v>0</v>
      </c>
      <c r="AD5" s="124">
        <f t="shared" si="5"/>
        <v>100</v>
      </c>
      <c r="AE5" s="126">
        <f t="shared" si="6"/>
        <v>110</v>
      </c>
      <c r="AG5" s="328" t="s">
        <v>39</v>
      </c>
      <c r="AH5" s="401" t="s">
        <v>203</v>
      </c>
      <c r="AI5" s="402">
        <v>7.4778935185185191E-4</v>
      </c>
    </row>
    <row r="6" spans="1:35" ht="13.15" x14ac:dyDescent="0.4">
      <c r="A6" s="71">
        <v>70</v>
      </c>
      <c r="B6" t="s">
        <v>156</v>
      </c>
      <c r="C6" t="str">
        <f t="shared" si="7"/>
        <v>randy stagno navarra</v>
      </c>
      <c r="D6" s="71" t="s">
        <v>80</v>
      </c>
      <c r="E6" s="436" t="s">
        <v>211</v>
      </c>
      <c r="F6" s="392"/>
      <c r="G6" s="71">
        <v>14</v>
      </c>
      <c r="H6" s="393" t="str">
        <f t="shared" si="0"/>
        <v/>
      </c>
      <c r="I6" s="393" t="str">
        <f t="shared" si="0"/>
        <v/>
      </c>
      <c r="J6" s="393" t="str">
        <f t="shared" si="0"/>
        <v/>
      </c>
      <c r="K6" s="393" t="str">
        <f t="shared" si="0"/>
        <v/>
      </c>
      <c r="L6" s="393" t="str">
        <f t="shared" si="0"/>
        <v/>
      </c>
      <c r="M6" s="393" t="str">
        <f t="shared" si="0"/>
        <v/>
      </c>
      <c r="N6" s="393" t="str">
        <f t="shared" si="0"/>
        <v/>
      </c>
      <c r="O6" s="393" t="str">
        <f t="shared" si="0"/>
        <v/>
      </c>
      <c r="P6" s="393" t="str">
        <f t="shared" si="0"/>
        <v/>
      </c>
      <c r="Q6" s="393" t="str">
        <f t="shared" si="0"/>
        <v/>
      </c>
      <c r="R6" s="393" t="str">
        <f t="shared" si="0"/>
        <v/>
      </c>
      <c r="S6" s="393" t="str">
        <f t="shared" si="0"/>
        <v/>
      </c>
      <c r="T6" s="394" t="str">
        <f t="shared" si="0"/>
        <v/>
      </c>
      <c r="U6" s="358">
        <f t="shared" si="1"/>
        <v>0</v>
      </c>
      <c r="V6" s="445"/>
      <c r="W6" s="360" t="str">
        <f t="shared" si="2"/>
        <v/>
      </c>
      <c r="X6" s="122"/>
      <c r="Y6" s="446"/>
      <c r="Z6" s="115" t="str">
        <f t="shared" si="3"/>
        <v>n/a</v>
      </c>
      <c r="AA6" s="396" t="str">
        <f t="shared" si="4"/>
        <v>n/a</v>
      </c>
      <c r="AB6" s="396" t="str">
        <f>IF($AA6="n/a","",IFERROR(COUNTIF($AA$2:$AA6,"="&amp;AA6),""))</f>
        <v/>
      </c>
      <c r="AC6" s="396">
        <f>COUNTIF($Z$2:Z5,"&lt;"&amp;Z6)</f>
        <v>0</v>
      </c>
      <c r="AD6" s="124">
        <f t="shared" si="5"/>
        <v>0</v>
      </c>
      <c r="AE6" s="126">
        <f t="shared" si="6"/>
        <v>0</v>
      </c>
      <c r="AG6" s="163" t="s">
        <v>22</v>
      </c>
      <c r="AH6" s="403"/>
      <c r="AI6" s="404"/>
    </row>
    <row r="7" spans="1:35" ht="13.15" x14ac:dyDescent="0.4">
      <c r="A7" s="71">
        <v>64</v>
      </c>
      <c r="B7" t="s">
        <v>212</v>
      </c>
      <c r="C7" t="str">
        <f t="shared" si="7"/>
        <v>matt brogan</v>
      </c>
      <c r="D7" s="71" t="s">
        <v>80</v>
      </c>
      <c r="E7" s="436" t="s">
        <v>213</v>
      </c>
      <c r="F7" s="392"/>
      <c r="G7" s="71">
        <v>22</v>
      </c>
      <c r="H7" s="393" t="str">
        <f t="shared" si="0"/>
        <v/>
      </c>
      <c r="I7" s="393" t="str">
        <f t="shared" si="0"/>
        <v/>
      </c>
      <c r="J7" s="393" t="str">
        <f t="shared" si="0"/>
        <v/>
      </c>
      <c r="K7" s="393" t="str">
        <f t="shared" si="0"/>
        <v/>
      </c>
      <c r="L7" s="393" t="str">
        <f t="shared" si="0"/>
        <v/>
      </c>
      <c r="M7" s="393" t="str">
        <f t="shared" si="0"/>
        <v/>
      </c>
      <c r="N7" s="393" t="str">
        <f t="shared" si="0"/>
        <v/>
      </c>
      <c r="O7" s="393" t="str">
        <f t="shared" si="0"/>
        <v/>
      </c>
      <c r="P7" s="393" t="str">
        <f t="shared" si="0"/>
        <v/>
      </c>
      <c r="Q7" s="393" t="str">
        <f t="shared" si="0"/>
        <v/>
      </c>
      <c r="R7" s="393" t="str">
        <f t="shared" si="0"/>
        <v/>
      </c>
      <c r="S7" s="393" t="str">
        <f t="shared" si="0"/>
        <v/>
      </c>
      <c r="T7" s="394" t="str">
        <f t="shared" si="0"/>
        <v/>
      </c>
      <c r="U7" s="358">
        <f t="shared" si="1"/>
        <v>0</v>
      </c>
      <c r="V7" s="445"/>
      <c r="W7" s="360" t="str">
        <f t="shared" si="2"/>
        <v/>
      </c>
      <c r="X7" s="122"/>
      <c r="Y7" s="446"/>
      <c r="Z7" s="115" t="str">
        <f t="shared" si="3"/>
        <v>n/a</v>
      </c>
      <c r="AA7" s="396" t="str">
        <f t="shared" si="4"/>
        <v>n/a</v>
      </c>
      <c r="AB7" s="396" t="str">
        <f>IF($AA7="n/a","",IFERROR(COUNTIF($AA$2:$AA7,"="&amp;AA7),""))</f>
        <v/>
      </c>
      <c r="AC7" s="396">
        <f>COUNTIF($Z$2:Z6,"&lt;"&amp;Z7)</f>
        <v>0</v>
      </c>
      <c r="AD7" s="124">
        <f t="shared" si="5"/>
        <v>0</v>
      </c>
      <c r="AE7" s="126">
        <f t="shared" si="6"/>
        <v>0</v>
      </c>
      <c r="AG7" s="164" t="s">
        <v>21</v>
      </c>
      <c r="AH7" s="405" t="s">
        <v>101</v>
      </c>
      <c r="AI7" s="406">
        <v>7.0748842592592597E-4</v>
      </c>
    </row>
    <row r="8" spans="1:35" ht="13.15" x14ac:dyDescent="0.4">
      <c r="A8" s="71">
        <v>56</v>
      </c>
      <c r="B8" t="s">
        <v>214</v>
      </c>
      <c r="C8" t="str">
        <f t="shared" si="7"/>
        <v>hung do</v>
      </c>
      <c r="D8" s="71" t="s">
        <v>85</v>
      </c>
      <c r="E8" s="437" t="s">
        <v>215</v>
      </c>
      <c r="F8" s="387" t="s">
        <v>153</v>
      </c>
      <c r="G8" s="71">
        <v>28</v>
      </c>
      <c r="H8" s="393" t="str">
        <f t="shared" si="0"/>
        <v/>
      </c>
      <c r="I8" s="393" t="str">
        <f t="shared" si="0"/>
        <v/>
      </c>
      <c r="J8" s="393" t="str">
        <f t="shared" si="0"/>
        <v/>
      </c>
      <c r="K8" s="393" t="str">
        <f t="shared" si="0"/>
        <v/>
      </c>
      <c r="L8" s="393" t="str">
        <f t="shared" si="0"/>
        <v/>
      </c>
      <c r="M8" s="393" t="str">
        <f t="shared" si="0"/>
        <v/>
      </c>
      <c r="N8" s="393">
        <f t="shared" si="0"/>
        <v>100</v>
      </c>
      <c r="O8" s="393" t="str">
        <f t="shared" si="0"/>
        <v/>
      </c>
      <c r="P8" s="393" t="str">
        <f t="shared" si="0"/>
        <v/>
      </c>
      <c r="Q8" s="393" t="str">
        <f t="shared" si="0"/>
        <v/>
      </c>
      <c r="R8" s="393" t="str">
        <f t="shared" si="0"/>
        <v/>
      </c>
      <c r="S8" s="393" t="str">
        <f t="shared" si="0"/>
        <v/>
      </c>
      <c r="T8" s="394" t="str">
        <f t="shared" si="0"/>
        <v/>
      </c>
      <c r="U8" s="358">
        <f t="shared" si="1"/>
        <v>100</v>
      </c>
      <c r="V8" s="445">
        <f t="shared" si="8"/>
        <v>0</v>
      </c>
      <c r="W8" s="360">
        <f t="shared" si="2"/>
        <v>63.066000000000003</v>
      </c>
      <c r="X8" s="122">
        <f t="shared" si="9"/>
        <v>-3.4019999999999939</v>
      </c>
      <c r="Y8" s="446">
        <f t="shared" si="10"/>
        <v>10</v>
      </c>
      <c r="Z8" s="115">
        <f t="shared" si="3"/>
        <v>4</v>
      </c>
      <c r="AA8" s="396">
        <f t="shared" si="4"/>
        <v>7</v>
      </c>
      <c r="AB8" s="396">
        <f>IF($AA8="n/a","",IFERROR(COUNTIF($AA$2:$AA8,"="&amp;AA8),""))</f>
        <v>1</v>
      </c>
      <c r="AC8" s="396">
        <f>COUNTIF($Z$2:Z7,"&lt;"&amp;Z8)</f>
        <v>0</v>
      </c>
      <c r="AD8" s="124">
        <f t="shared" si="5"/>
        <v>100</v>
      </c>
      <c r="AE8" s="126">
        <f t="shared" si="6"/>
        <v>110</v>
      </c>
      <c r="AG8" s="324" t="s">
        <v>85</v>
      </c>
      <c r="AH8" s="407" t="s">
        <v>201</v>
      </c>
      <c r="AI8" s="408">
        <v>7.2993055555555561E-4</v>
      </c>
    </row>
    <row r="9" spans="1:35" ht="13.15" x14ac:dyDescent="0.4">
      <c r="A9" s="71">
        <v>82</v>
      </c>
      <c r="B9" t="s">
        <v>200</v>
      </c>
      <c r="C9" t="str">
        <f t="shared" si="7"/>
        <v>matthew hogan</v>
      </c>
      <c r="D9" s="71" t="s">
        <v>80</v>
      </c>
      <c r="E9" s="436" t="s">
        <v>216</v>
      </c>
      <c r="F9" s="392"/>
      <c r="G9" s="71">
        <v>13</v>
      </c>
      <c r="H9" s="393" t="str">
        <f t="shared" si="0"/>
        <v/>
      </c>
      <c r="I9" s="393" t="str">
        <f t="shared" si="0"/>
        <v/>
      </c>
      <c r="J9" s="393" t="str">
        <f t="shared" si="0"/>
        <v/>
      </c>
      <c r="K9" s="393" t="str">
        <f t="shared" si="0"/>
        <v/>
      </c>
      <c r="L9" s="393" t="str">
        <f t="shared" si="0"/>
        <v/>
      </c>
      <c r="M9" s="393" t="str">
        <f t="shared" si="0"/>
        <v/>
      </c>
      <c r="N9" s="393" t="str">
        <f t="shared" si="0"/>
        <v/>
      </c>
      <c r="O9" s="393" t="str">
        <f t="shared" si="0"/>
        <v/>
      </c>
      <c r="P9" s="393" t="str">
        <f t="shared" si="0"/>
        <v/>
      </c>
      <c r="Q9" s="393" t="str">
        <f t="shared" si="0"/>
        <v/>
      </c>
      <c r="R9" s="393" t="str">
        <f t="shared" si="0"/>
        <v/>
      </c>
      <c r="S9" s="393" t="str">
        <f t="shared" si="0"/>
        <v/>
      </c>
      <c r="T9" s="394" t="str">
        <f t="shared" si="0"/>
        <v/>
      </c>
      <c r="U9" s="358">
        <f t="shared" si="1"/>
        <v>0</v>
      </c>
      <c r="V9" s="445"/>
      <c r="W9" s="360" t="str">
        <f t="shared" si="2"/>
        <v/>
      </c>
      <c r="X9" s="122"/>
      <c r="Y9" s="446"/>
      <c r="Z9" s="115" t="str">
        <f t="shared" si="3"/>
        <v>n/a</v>
      </c>
      <c r="AA9" s="396" t="str">
        <f t="shared" si="4"/>
        <v>n/a</v>
      </c>
      <c r="AB9" s="396" t="str">
        <f>IF($AA9="n/a","",IFERROR(COUNTIF($AA$2:$AA9,"="&amp;AA9),""))</f>
        <v/>
      </c>
      <c r="AC9" s="396">
        <f>COUNTIF($Z$2:Z8,"&lt;"&amp;Z9)</f>
        <v>0</v>
      </c>
      <c r="AD9" s="124">
        <f t="shared" si="5"/>
        <v>0</v>
      </c>
      <c r="AE9" s="126">
        <f t="shared" si="6"/>
        <v>0</v>
      </c>
      <c r="AG9" s="321" t="s">
        <v>86</v>
      </c>
      <c r="AH9" s="409" t="s">
        <v>47</v>
      </c>
      <c r="AI9" s="410">
        <v>7.2265046296296302E-4</v>
      </c>
    </row>
    <row r="10" spans="1:35" ht="13.15" x14ac:dyDescent="0.4">
      <c r="A10" s="71">
        <v>51</v>
      </c>
      <c r="B10" t="s">
        <v>46</v>
      </c>
      <c r="C10" t="str">
        <f t="shared" si="7"/>
        <v>alan conrad</v>
      </c>
      <c r="D10" s="393" t="s">
        <v>41</v>
      </c>
      <c r="E10" s="436" t="s">
        <v>217</v>
      </c>
      <c r="F10" s="392"/>
      <c r="G10" s="71">
        <v>14</v>
      </c>
      <c r="H10" s="393" t="str">
        <f t="shared" si="0"/>
        <v/>
      </c>
      <c r="I10" s="393" t="str">
        <f t="shared" si="0"/>
        <v/>
      </c>
      <c r="J10" s="393" t="str">
        <f t="shared" si="0"/>
        <v/>
      </c>
      <c r="K10" s="393">
        <f t="shared" si="0"/>
        <v>100</v>
      </c>
      <c r="L10" s="393" t="str">
        <f t="shared" si="0"/>
        <v/>
      </c>
      <c r="M10" s="393" t="str">
        <f t="shared" si="0"/>
        <v/>
      </c>
      <c r="N10" s="393" t="str">
        <f t="shared" si="0"/>
        <v/>
      </c>
      <c r="O10" s="393" t="str">
        <f t="shared" si="0"/>
        <v/>
      </c>
      <c r="P10" s="393" t="str">
        <f t="shared" si="0"/>
        <v/>
      </c>
      <c r="Q10" s="393" t="str">
        <f t="shared" si="0"/>
        <v/>
      </c>
      <c r="R10" s="393" t="str">
        <f t="shared" si="0"/>
        <v/>
      </c>
      <c r="S10" s="393" t="str">
        <f t="shared" si="0"/>
        <v/>
      </c>
      <c r="T10" s="394" t="str">
        <f t="shared" si="0"/>
        <v/>
      </c>
      <c r="U10" s="358">
        <f t="shared" si="1"/>
        <v>100</v>
      </c>
      <c r="V10" s="445">
        <f t="shared" si="8"/>
        <v>-25</v>
      </c>
      <c r="W10" s="360">
        <f t="shared" si="2"/>
        <v>57.038999999999994</v>
      </c>
      <c r="X10" s="122">
        <f t="shared" ref="X10" si="11">IFERROR((($E10*86400)-W10),"")</f>
        <v>3.1790000000000092</v>
      </c>
      <c r="Y10" s="446">
        <f t="shared" si="10"/>
        <v>-10</v>
      </c>
      <c r="Z10" s="115">
        <f t="shared" si="3"/>
        <v>5</v>
      </c>
      <c r="AA10" s="396">
        <f t="shared" si="4"/>
        <v>10</v>
      </c>
      <c r="AB10" s="396">
        <f>IF($AA10="n/a","",IFERROR(COUNTIF($AA$2:$AA10,"="&amp;AA10),""))</f>
        <v>1</v>
      </c>
      <c r="AC10" s="396">
        <f>COUNTIF($Z$2:Z9,"&lt;"&amp;Z10)</f>
        <v>1</v>
      </c>
      <c r="AD10" s="124">
        <f t="shared" si="5"/>
        <v>75</v>
      </c>
      <c r="AE10" s="126">
        <f t="shared" si="6"/>
        <v>65</v>
      </c>
      <c r="AG10" s="165" t="s">
        <v>40</v>
      </c>
      <c r="AH10" s="411" t="s">
        <v>199</v>
      </c>
      <c r="AI10" s="412">
        <v>6.8001157407407409E-4</v>
      </c>
    </row>
    <row r="11" spans="1:35" ht="13.15" x14ac:dyDescent="0.4">
      <c r="A11" s="71">
        <v>66</v>
      </c>
      <c r="B11" t="s">
        <v>218</v>
      </c>
      <c r="C11" t="str">
        <f t="shared" si="7"/>
        <v>neil choi</v>
      </c>
      <c r="D11" s="71" t="s">
        <v>80</v>
      </c>
      <c r="E11" s="436" t="s">
        <v>219</v>
      </c>
      <c r="F11" s="392"/>
      <c r="G11" s="71">
        <v>39</v>
      </c>
      <c r="H11" s="393" t="str">
        <f t="shared" si="0"/>
        <v/>
      </c>
      <c r="I11" s="393" t="str">
        <f t="shared" si="0"/>
        <v/>
      </c>
      <c r="J11" s="393" t="str">
        <f t="shared" si="0"/>
        <v/>
      </c>
      <c r="K11" s="393" t="str">
        <f t="shared" si="0"/>
        <v/>
      </c>
      <c r="L11" s="393" t="str">
        <f t="shared" si="0"/>
        <v/>
      </c>
      <c r="M11" s="393" t="str">
        <f t="shared" si="0"/>
        <v/>
      </c>
      <c r="N11" s="393" t="str">
        <f t="shared" si="0"/>
        <v/>
      </c>
      <c r="O11" s="393" t="str">
        <f t="shared" si="0"/>
        <v/>
      </c>
      <c r="P11" s="393" t="str">
        <f t="shared" si="0"/>
        <v/>
      </c>
      <c r="Q11" s="393" t="str">
        <f t="shared" si="0"/>
        <v/>
      </c>
      <c r="R11" s="393" t="str">
        <f t="shared" si="0"/>
        <v/>
      </c>
      <c r="S11" s="393" t="str">
        <f t="shared" si="0"/>
        <v/>
      </c>
      <c r="T11" s="394" t="str">
        <f t="shared" si="0"/>
        <v/>
      </c>
      <c r="U11" s="358">
        <f t="shared" si="1"/>
        <v>0</v>
      </c>
      <c r="V11" s="445"/>
      <c r="W11" s="360" t="str">
        <f t="shared" si="2"/>
        <v/>
      </c>
      <c r="X11" s="122"/>
      <c r="Y11" s="446"/>
      <c r="Z11" s="115" t="str">
        <f t="shared" si="3"/>
        <v>n/a</v>
      </c>
      <c r="AA11" s="396" t="str">
        <f t="shared" si="4"/>
        <v>n/a</v>
      </c>
      <c r="AB11" s="396" t="str">
        <f>IF($AA11="n/a","",IFERROR(COUNTIF($AA$2:$AA11,"="&amp;AA11),""))</f>
        <v/>
      </c>
      <c r="AC11" s="396">
        <f>COUNTIF($Z$2:Z10,"&lt;"&amp;Z11)</f>
        <v>0</v>
      </c>
      <c r="AD11" s="124">
        <f t="shared" si="5"/>
        <v>0</v>
      </c>
      <c r="AE11" s="126">
        <f t="shared" si="6"/>
        <v>0</v>
      </c>
      <c r="AG11" s="166" t="s">
        <v>41</v>
      </c>
      <c r="AH11" s="413" t="s">
        <v>82</v>
      </c>
      <c r="AI11" s="414">
        <v>6.6017361111111105E-4</v>
      </c>
    </row>
    <row r="12" spans="1:35" ht="13.15" x14ac:dyDescent="0.4">
      <c r="A12" s="71">
        <v>80</v>
      </c>
      <c r="B12" t="s">
        <v>220</v>
      </c>
      <c r="C12" t="str">
        <f t="shared" si="7"/>
        <v>mark marris</v>
      </c>
      <c r="D12" s="71" t="s">
        <v>80</v>
      </c>
      <c r="E12" s="436" t="s">
        <v>221</v>
      </c>
      <c r="F12" s="392"/>
      <c r="G12" s="71">
        <v>58</v>
      </c>
      <c r="H12" s="393" t="str">
        <f t="shared" si="0"/>
        <v/>
      </c>
      <c r="I12" s="393" t="str">
        <f t="shared" si="0"/>
        <v/>
      </c>
      <c r="J12" s="393" t="str">
        <f t="shared" si="0"/>
        <v/>
      </c>
      <c r="K12" s="393" t="str">
        <f t="shared" si="0"/>
        <v/>
      </c>
      <c r="L12" s="393" t="str">
        <f t="shared" si="0"/>
        <v/>
      </c>
      <c r="M12" s="393" t="str">
        <f t="shared" si="0"/>
        <v/>
      </c>
      <c r="N12" s="393" t="str">
        <f t="shared" si="0"/>
        <v/>
      </c>
      <c r="O12" s="393" t="str">
        <f t="shared" si="0"/>
        <v/>
      </c>
      <c r="P12" s="393" t="str">
        <f t="shared" si="0"/>
        <v/>
      </c>
      <c r="Q12" s="393" t="str">
        <f t="shared" si="0"/>
        <v/>
      </c>
      <c r="R12" s="393" t="str">
        <f t="shared" si="0"/>
        <v/>
      </c>
      <c r="S12" s="393" t="str">
        <f t="shared" si="0"/>
        <v/>
      </c>
      <c r="T12" s="394" t="str">
        <f t="shared" si="0"/>
        <v/>
      </c>
      <c r="U12" s="358">
        <f t="shared" si="1"/>
        <v>0</v>
      </c>
      <c r="V12" s="445"/>
      <c r="W12" s="360" t="str">
        <f t="shared" si="2"/>
        <v/>
      </c>
      <c r="X12" s="122"/>
      <c r="Y12" s="446"/>
      <c r="Z12" s="115" t="str">
        <f t="shared" si="3"/>
        <v>n/a</v>
      </c>
      <c r="AA12" s="396" t="str">
        <f t="shared" si="4"/>
        <v>n/a</v>
      </c>
      <c r="AB12" s="396" t="str">
        <f>IF($AA12="n/a","",IFERROR(COUNTIF($AA$2:$AA12,"="&amp;AA12),""))</f>
        <v/>
      </c>
      <c r="AC12" s="396">
        <f>COUNTIF($Z$2:Z11,"&lt;"&amp;Z12)</f>
        <v>0</v>
      </c>
      <c r="AD12" s="124">
        <f t="shared" si="5"/>
        <v>0</v>
      </c>
      <c r="AE12" s="126">
        <f t="shared" si="6"/>
        <v>0</v>
      </c>
      <c r="AG12" s="167" t="s">
        <v>16</v>
      </c>
      <c r="AH12" s="415" t="s">
        <v>66</v>
      </c>
      <c r="AI12" s="416">
        <v>6.4885416666666661E-4</v>
      </c>
    </row>
    <row r="13" spans="1:35" ht="13.15" x14ac:dyDescent="0.4">
      <c r="A13" s="71">
        <v>76</v>
      </c>
      <c r="B13" t="s">
        <v>222</v>
      </c>
      <c r="C13" t="str">
        <f t="shared" si="7"/>
        <v>simeon ouzas</v>
      </c>
      <c r="D13" s="71" t="s">
        <v>5</v>
      </c>
      <c r="E13" s="437" t="s">
        <v>223</v>
      </c>
      <c r="F13" s="387" t="s">
        <v>153</v>
      </c>
      <c r="G13" s="71">
        <v>33</v>
      </c>
      <c r="H13" s="393" t="str">
        <f t="shared" si="0"/>
        <v/>
      </c>
      <c r="I13" s="393" t="str">
        <f t="shared" si="0"/>
        <v/>
      </c>
      <c r="J13" s="393" t="str">
        <f t="shared" si="0"/>
        <v/>
      </c>
      <c r="K13" s="393" t="str">
        <f t="shared" si="0"/>
        <v/>
      </c>
      <c r="L13" s="393" t="str">
        <f t="shared" si="0"/>
        <v/>
      </c>
      <c r="M13" s="393" t="str">
        <f t="shared" si="0"/>
        <v/>
      </c>
      <c r="N13" s="393" t="str">
        <f t="shared" si="0"/>
        <v/>
      </c>
      <c r="O13" s="393" t="str">
        <f t="shared" si="0"/>
        <v/>
      </c>
      <c r="P13" s="393" t="str">
        <f t="shared" si="0"/>
        <v/>
      </c>
      <c r="Q13" s="393" t="str">
        <f t="shared" si="0"/>
        <v/>
      </c>
      <c r="R13" s="393" t="str">
        <f t="shared" si="0"/>
        <v/>
      </c>
      <c r="S13" s="393">
        <f t="shared" si="0"/>
        <v>100</v>
      </c>
      <c r="T13" s="394" t="str">
        <f t="shared" si="0"/>
        <v/>
      </c>
      <c r="U13" s="358">
        <f t="shared" si="1"/>
        <v>100</v>
      </c>
      <c r="V13" s="445">
        <f t="shared" si="8"/>
        <v>0</v>
      </c>
      <c r="W13" s="360">
        <f t="shared" si="2"/>
        <v>65.079000000000008</v>
      </c>
      <c r="X13" s="122">
        <f t="shared" si="9"/>
        <v>-3.2590000000000146</v>
      </c>
      <c r="Y13" s="446">
        <f t="shared" si="10"/>
        <v>10</v>
      </c>
      <c r="Z13" s="115">
        <f t="shared" si="3"/>
        <v>1</v>
      </c>
      <c r="AA13" s="396">
        <f t="shared" si="4"/>
        <v>2</v>
      </c>
      <c r="AB13" s="396">
        <f>IF($AA13="n/a","",IFERROR(COUNTIF($AA$2:$AA13,"="&amp;AA13),""))</f>
        <v>1</v>
      </c>
      <c r="AC13" s="396">
        <f>COUNTIF($Z$2:Z12,"&lt;"&amp;Z13)</f>
        <v>0</v>
      </c>
      <c r="AD13" s="124">
        <f t="shared" si="5"/>
        <v>100</v>
      </c>
      <c r="AE13" s="126">
        <f t="shared" si="6"/>
        <v>110</v>
      </c>
      <c r="AG13" s="168" t="s">
        <v>13</v>
      </c>
      <c r="AH13" s="56" t="s">
        <v>49</v>
      </c>
      <c r="AI13" s="417">
        <v>6.4927083333333341E-4</v>
      </c>
    </row>
    <row r="14" spans="1:35" ht="13.5" thickBot="1" x14ac:dyDescent="0.45">
      <c r="A14" s="71">
        <v>52</v>
      </c>
      <c r="B14" t="s">
        <v>201</v>
      </c>
      <c r="C14" t="str">
        <f t="shared" si="7"/>
        <v>craig girvan</v>
      </c>
      <c r="D14" s="71" t="s">
        <v>85</v>
      </c>
      <c r="E14" s="436" t="s">
        <v>224</v>
      </c>
      <c r="F14" s="392"/>
      <c r="G14" s="71">
        <v>62</v>
      </c>
      <c r="H14" s="393" t="str">
        <f t="shared" si="0"/>
        <v/>
      </c>
      <c r="I14" s="393" t="str">
        <f t="shared" si="0"/>
        <v/>
      </c>
      <c r="J14" s="393" t="str">
        <f t="shared" si="0"/>
        <v/>
      </c>
      <c r="K14" s="393" t="str">
        <f t="shared" si="0"/>
        <v/>
      </c>
      <c r="L14" s="393" t="str">
        <f t="shared" si="0"/>
        <v/>
      </c>
      <c r="M14" s="393" t="str">
        <f t="shared" si="0"/>
        <v/>
      </c>
      <c r="N14" s="393">
        <f t="shared" si="0"/>
        <v>75</v>
      </c>
      <c r="O14" s="393" t="str">
        <f t="shared" si="0"/>
        <v/>
      </c>
      <c r="P14" s="393" t="str">
        <f t="shared" si="0"/>
        <v/>
      </c>
      <c r="Q14" s="393" t="str">
        <f t="shared" si="0"/>
        <v/>
      </c>
      <c r="R14" s="393" t="str">
        <f t="shared" si="0"/>
        <v/>
      </c>
      <c r="S14" s="393" t="str">
        <f t="shared" si="0"/>
        <v/>
      </c>
      <c r="T14" s="394" t="str">
        <f t="shared" si="0"/>
        <v/>
      </c>
      <c r="U14" s="358">
        <f t="shared" si="1"/>
        <v>75</v>
      </c>
      <c r="V14" s="445">
        <f t="shared" si="8"/>
        <v>-15</v>
      </c>
      <c r="W14" s="360">
        <f t="shared" si="2"/>
        <v>63.066000000000003</v>
      </c>
      <c r="X14" s="122">
        <f t="shared" si="9"/>
        <v>-1.1820000000000022</v>
      </c>
      <c r="Y14" s="446">
        <f t="shared" si="10"/>
        <v>10</v>
      </c>
      <c r="Z14" s="115">
        <f t="shared" si="3"/>
        <v>4</v>
      </c>
      <c r="AA14" s="396">
        <f t="shared" si="4"/>
        <v>7</v>
      </c>
      <c r="AB14" s="396">
        <f>IF($AA14="n/a","",IFERROR(COUNTIF($AA$2:$AA14,"="&amp;AA14),""))</f>
        <v>2</v>
      </c>
      <c r="AC14" s="396">
        <f>COUNTIF($Z$2:Z13,"&lt;"&amp;Z14)</f>
        <v>1</v>
      </c>
      <c r="AD14" s="124">
        <f t="shared" si="5"/>
        <v>60</v>
      </c>
      <c r="AE14" s="126">
        <f t="shared" si="6"/>
        <v>70</v>
      </c>
      <c r="AG14" s="169" t="s">
        <v>14</v>
      </c>
      <c r="AH14" s="420"/>
      <c r="AI14" s="421"/>
    </row>
    <row r="15" spans="1:35" x14ac:dyDescent="0.35">
      <c r="A15" s="71">
        <v>74</v>
      </c>
      <c r="B15" t="s">
        <v>66</v>
      </c>
      <c r="C15" t="str">
        <f t="shared" si="7"/>
        <v>russell garner</v>
      </c>
      <c r="D15" s="71" t="s">
        <v>16</v>
      </c>
      <c r="E15" s="436" t="s">
        <v>225</v>
      </c>
      <c r="F15" s="392"/>
      <c r="G15" s="71">
        <v>62</v>
      </c>
      <c r="H15" s="393" t="str">
        <f t="shared" si="0"/>
        <v/>
      </c>
      <c r="I15" s="393" t="str">
        <f t="shared" si="0"/>
        <v/>
      </c>
      <c r="J15" s="393">
        <f t="shared" si="0"/>
        <v>100</v>
      </c>
      <c r="K15" s="393" t="str">
        <f t="shared" si="0"/>
        <v/>
      </c>
      <c r="L15" s="393" t="str">
        <f t="shared" si="0"/>
        <v/>
      </c>
      <c r="M15" s="393" t="str">
        <f t="shared" si="0"/>
        <v/>
      </c>
      <c r="N15" s="393" t="str">
        <f t="shared" si="0"/>
        <v/>
      </c>
      <c r="O15" s="393" t="str">
        <f t="shared" si="0"/>
        <v/>
      </c>
      <c r="P15" s="393" t="str">
        <f t="shared" si="0"/>
        <v/>
      </c>
      <c r="Q15" s="393" t="str">
        <f t="shared" si="0"/>
        <v/>
      </c>
      <c r="R15" s="393" t="str">
        <f t="shared" si="0"/>
        <v/>
      </c>
      <c r="S15" s="393" t="str">
        <f t="shared" si="0"/>
        <v/>
      </c>
      <c r="T15" s="394" t="str">
        <f t="shared" si="0"/>
        <v/>
      </c>
      <c r="U15" s="358">
        <f t="shared" si="1"/>
        <v>100</v>
      </c>
      <c r="V15" s="445">
        <f t="shared" si="8"/>
        <v>-85</v>
      </c>
      <c r="W15" s="360">
        <f t="shared" si="2"/>
        <v>56.060999999999993</v>
      </c>
      <c r="X15" s="122">
        <f t="shared" si="9"/>
        <v>6.1720000000000041</v>
      </c>
      <c r="Y15" s="446">
        <f t="shared" si="10"/>
        <v>-10</v>
      </c>
      <c r="Z15" s="115">
        <f t="shared" si="3"/>
        <v>6</v>
      </c>
      <c r="AA15" s="396">
        <f t="shared" si="4"/>
        <v>11</v>
      </c>
      <c r="AB15" s="396">
        <f>IF($AA15="n/a","",IFERROR(COUNTIF($AA$2:$AA15,"="&amp;AA15),""))</f>
        <v>1</v>
      </c>
      <c r="AC15" s="396">
        <f>COUNTIF($Z$2:Z14,"&lt;"&amp;Z15)</f>
        <v>5</v>
      </c>
      <c r="AD15" s="124">
        <f t="shared" si="5"/>
        <v>15</v>
      </c>
      <c r="AE15" s="126">
        <f t="shared" si="6"/>
        <v>5</v>
      </c>
    </row>
    <row r="16" spans="1:35" x14ac:dyDescent="0.35">
      <c r="A16" s="71">
        <v>59</v>
      </c>
      <c r="B16" t="s">
        <v>226</v>
      </c>
      <c r="C16" t="str">
        <f t="shared" si="7"/>
        <v>ken cauchi</v>
      </c>
      <c r="D16" s="71" t="s">
        <v>80</v>
      </c>
      <c r="E16" s="436" t="s">
        <v>227</v>
      </c>
      <c r="F16" s="392"/>
      <c r="G16" s="71">
        <v>11</v>
      </c>
      <c r="H16" s="393" t="str">
        <f t="shared" si="0"/>
        <v/>
      </c>
      <c r="I16" s="393" t="str">
        <f t="shared" si="0"/>
        <v/>
      </c>
      <c r="J16" s="393" t="str">
        <f t="shared" si="0"/>
        <v/>
      </c>
      <c r="K16" s="393" t="str">
        <f t="shared" si="0"/>
        <v/>
      </c>
      <c r="L16" s="393" t="str">
        <f t="shared" si="0"/>
        <v/>
      </c>
      <c r="M16" s="393" t="str">
        <f t="shared" si="0"/>
        <v/>
      </c>
      <c r="N16" s="393" t="str">
        <f t="shared" si="0"/>
        <v/>
      </c>
      <c r="O16" s="393" t="str">
        <f t="shared" si="0"/>
        <v/>
      </c>
      <c r="P16" s="393" t="str">
        <f t="shared" si="0"/>
        <v/>
      </c>
      <c r="Q16" s="393" t="str">
        <f t="shared" si="0"/>
        <v/>
      </c>
      <c r="R16" s="393" t="str">
        <f t="shared" si="0"/>
        <v/>
      </c>
      <c r="S16" s="393" t="str">
        <f t="shared" si="0"/>
        <v/>
      </c>
      <c r="T16" s="394" t="str">
        <f t="shared" si="0"/>
        <v/>
      </c>
      <c r="U16" s="358">
        <f t="shared" si="1"/>
        <v>0</v>
      </c>
      <c r="V16" s="445"/>
      <c r="W16" s="360" t="str">
        <f t="shared" si="2"/>
        <v/>
      </c>
      <c r="X16" s="122"/>
      <c r="Y16" s="446"/>
      <c r="Z16" s="115" t="str">
        <f t="shared" si="3"/>
        <v>n/a</v>
      </c>
      <c r="AA16" s="396" t="str">
        <f t="shared" si="4"/>
        <v>n/a</v>
      </c>
      <c r="AB16" s="396" t="str">
        <f>IF($AA16="n/a","",IFERROR(COUNTIF($AA$2:$AA16,"="&amp;AA16),""))</f>
        <v/>
      </c>
      <c r="AC16" s="396">
        <f>COUNTIF($Z$2:Z15,"&lt;"&amp;Z16)</f>
        <v>0</v>
      </c>
      <c r="AD16" s="124">
        <f t="shared" si="5"/>
        <v>0</v>
      </c>
      <c r="AE16" s="126">
        <f t="shared" si="6"/>
        <v>0</v>
      </c>
    </row>
    <row r="17" spans="1:31" x14ac:dyDescent="0.35">
      <c r="A17" s="71">
        <v>53</v>
      </c>
      <c r="B17" t="s">
        <v>228</v>
      </c>
      <c r="C17" t="str">
        <f t="shared" si="7"/>
        <v>daniel marris</v>
      </c>
      <c r="D17" s="71" t="s">
        <v>80</v>
      </c>
      <c r="E17" s="436" t="s">
        <v>229</v>
      </c>
      <c r="F17" s="392"/>
      <c r="G17" s="71">
        <v>42</v>
      </c>
      <c r="H17" s="393" t="str">
        <f t="shared" si="0"/>
        <v/>
      </c>
      <c r="I17" s="393" t="str">
        <f t="shared" si="0"/>
        <v/>
      </c>
      <c r="J17" s="393" t="str">
        <f t="shared" si="0"/>
        <v/>
      </c>
      <c r="K17" s="393" t="str">
        <f t="shared" si="0"/>
        <v/>
      </c>
      <c r="L17" s="393" t="str">
        <f t="shared" si="0"/>
        <v/>
      </c>
      <c r="M17" s="393" t="str">
        <f t="shared" si="0"/>
        <v/>
      </c>
      <c r="N17" s="393" t="str">
        <f t="shared" si="0"/>
        <v/>
      </c>
      <c r="O17" s="393" t="str">
        <f t="shared" si="0"/>
        <v/>
      </c>
      <c r="P17" s="393" t="str">
        <f t="shared" si="0"/>
        <v/>
      </c>
      <c r="Q17" s="393" t="str">
        <f t="shared" si="0"/>
        <v/>
      </c>
      <c r="R17" s="393" t="str">
        <f t="shared" si="0"/>
        <v/>
      </c>
      <c r="S17" s="393" t="str">
        <f t="shared" si="0"/>
        <v/>
      </c>
      <c r="T17" s="394" t="str">
        <f t="shared" si="0"/>
        <v/>
      </c>
      <c r="U17" s="358">
        <f t="shared" si="1"/>
        <v>0</v>
      </c>
      <c r="V17" s="445"/>
      <c r="W17" s="360" t="str">
        <f t="shared" si="2"/>
        <v/>
      </c>
      <c r="X17" s="122"/>
      <c r="Y17" s="446"/>
      <c r="Z17" s="115" t="str">
        <f t="shared" ref="Z17:Z21" si="12">IFERROR(VLOOKUP(D17,Class2019,4,0),"n/a")</f>
        <v>n/a</v>
      </c>
      <c r="AA17" s="396" t="str">
        <f t="shared" ref="AA17:AA21" si="13">IFERROR(VLOOKUP(D17,Class2019,3,0),"n/a")</f>
        <v>n/a</v>
      </c>
      <c r="AB17" s="396" t="str">
        <f>IF($AA17="n/a","",IFERROR(COUNTIF($AA$2:$AA17,"="&amp;AA17),""))</f>
        <v/>
      </c>
      <c r="AC17" s="396">
        <f>COUNTIF($Z$2:Z11,"&lt;"&amp;Z17)</f>
        <v>0</v>
      </c>
      <c r="AD17" s="124">
        <f t="shared" ref="AD17:AD21" si="14">IF($AA17="n/a",0,IFERROR(VLOOKUP(AB17+AC17,Points2019,2,0),15))</f>
        <v>0</v>
      </c>
      <c r="AE17" s="126">
        <f t="shared" si="6"/>
        <v>0</v>
      </c>
    </row>
    <row r="18" spans="1:31" x14ac:dyDescent="0.35">
      <c r="A18" s="71">
        <v>68</v>
      </c>
      <c r="B18" t="s">
        <v>202</v>
      </c>
      <c r="C18" t="str">
        <f t="shared" si="7"/>
        <v>peter dannock</v>
      </c>
      <c r="D18" s="71" t="s">
        <v>21</v>
      </c>
      <c r="E18" s="436" t="s">
        <v>230</v>
      </c>
      <c r="F18" s="392"/>
      <c r="G18" s="71">
        <v>53</v>
      </c>
      <c r="H18" s="393" t="str">
        <f t="shared" si="0"/>
        <v/>
      </c>
      <c r="I18" s="393" t="str">
        <f t="shared" si="0"/>
        <v/>
      </c>
      <c r="J18" s="393" t="str">
        <f t="shared" si="0"/>
        <v/>
      </c>
      <c r="K18" s="393" t="str">
        <f t="shared" si="0"/>
        <v/>
      </c>
      <c r="L18" s="393" t="str">
        <f t="shared" si="0"/>
        <v/>
      </c>
      <c r="M18" s="393" t="str">
        <f t="shared" si="0"/>
        <v/>
      </c>
      <c r="N18" s="393" t="str">
        <f t="shared" si="0"/>
        <v/>
      </c>
      <c r="O18" s="393" t="str">
        <f t="shared" si="0"/>
        <v/>
      </c>
      <c r="P18" s="393" t="str">
        <f t="shared" si="0"/>
        <v/>
      </c>
      <c r="Q18" s="393">
        <f t="shared" si="0"/>
        <v>100</v>
      </c>
      <c r="R18" s="393" t="str">
        <f t="shared" si="0"/>
        <v/>
      </c>
      <c r="S18" s="393" t="str">
        <f t="shared" si="0"/>
        <v/>
      </c>
      <c r="T18" s="394" t="str">
        <f t="shared" si="0"/>
        <v/>
      </c>
      <c r="U18" s="358">
        <f t="shared" si="1"/>
        <v>100</v>
      </c>
      <c r="V18" s="445">
        <f t="shared" si="8"/>
        <v>-25</v>
      </c>
      <c r="W18" s="360">
        <f t="shared" si="2"/>
        <v>61.127000000000002</v>
      </c>
      <c r="X18" s="122">
        <f t="shared" si="9"/>
        <v>2.0649999999999835</v>
      </c>
      <c r="Y18" s="446">
        <f t="shared" si="10"/>
        <v>-10</v>
      </c>
      <c r="Z18" s="115">
        <f t="shared" si="12"/>
        <v>2</v>
      </c>
      <c r="AA18" s="396">
        <f t="shared" si="13"/>
        <v>4</v>
      </c>
      <c r="AB18" s="396">
        <f>IF($AA18="n/a","",IFERROR(COUNTIF($AA$2:$AA18,"="&amp;AA18),""))</f>
        <v>1</v>
      </c>
      <c r="AC18" s="396">
        <f>COUNTIF($Z$2:Z17,"&lt;"&amp;Z18)</f>
        <v>1</v>
      </c>
      <c r="AD18" s="124">
        <f t="shared" si="14"/>
        <v>75</v>
      </c>
      <c r="AE18" s="126">
        <f t="shared" si="6"/>
        <v>65</v>
      </c>
    </row>
    <row r="19" spans="1:31" x14ac:dyDescent="0.35">
      <c r="A19" s="71">
        <v>78</v>
      </c>
      <c r="B19" t="s">
        <v>231</v>
      </c>
      <c r="C19" t="str">
        <f t="shared" si="7"/>
        <v>travis nott</v>
      </c>
      <c r="D19" s="71" t="s">
        <v>41</v>
      </c>
      <c r="E19" s="436" t="s">
        <v>232</v>
      </c>
      <c r="F19" s="392"/>
      <c r="G19" s="71">
        <v>19</v>
      </c>
      <c r="H19" s="393" t="str">
        <f t="shared" si="0"/>
        <v/>
      </c>
      <c r="I19" s="393" t="str">
        <f t="shared" si="0"/>
        <v/>
      </c>
      <c r="J19" s="393" t="str">
        <f t="shared" si="0"/>
        <v/>
      </c>
      <c r="K19" s="393">
        <f t="shared" si="0"/>
        <v>75</v>
      </c>
      <c r="L19" s="393" t="str">
        <f t="shared" si="0"/>
        <v/>
      </c>
      <c r="M19" s="393" t="str">
        <f t="shared" si="0"/>
        <v/>
      </c>
      <c r="N19" s="393" t="str">
        <f t="shared" si="0"/>
        <v/>
      </c>
      <c r="O19" s="393" t="str">
        <f t="shared" si="0"/>
        <v/>
      </c>
      <c r="P19" s="393" t="str">
        <f t="shared" si="0"/>
        <v/>
      </c>
      <c r="Q19" s="393" t="str">
        <f t="shared" si="0"/>
        <v/>
      </c>
      <c r="R19" s="393" t="str">
        <f t="shared" si="0"/>
        <v/>
      </c>
      <c r="S19" s="393" t="str">
        <f t="shared" si="0"/>
        <v/>
      </c>
      <c r="T19" s="394" t="str">
        <f t="shared" si="0"/>
        <v/>
      </c>
      <c r="U19" s="358">
        <f t="shared" si="1"/>
        <v>75</v>
      </c>
      <c r="V19" s="445">
        <f t="shared" si="8"/>
        <v>-60</v>
      </c>
      <c r="W19" s="360">
        <f t="shared" si="2"/>
        <v>57.038999999999994</v>
      </c>
      <c r="X19" s="122">
        <f t="shared" si="9"/>
        <v>6.1569999999999965</v>
      </c>
      <c r="Y19" s="446">
        <f t="shared" si="10"/>
        <v>-10</v>
      </c>
      <c r="Z19" s="115">
        <f t="shared" si="12"/>
        <v>5</v>
      </c>
      <c r="AA19" s="396">
        <f t="shared" si="13"/>
        <v>10</v>
      </c>
      <c r="AB19" s="396">
        <f>IF($AA19="n/a","",IFERROR(COUNTIF($AA$2:$AA19,"="&amp;AA19),""))</f>
        <v>2</v>
      </c>
      <c r="AC19" s="396">
        <f>COUNTIF($Z$2:Z18,"&lt;"&amp;Z19)</f>
        <v>4</v>
      </c>
      <c r="AD19" s="124">
        <f t="shared" si="14"/>
        <v>15</v>
      </c>
      <c r="AE19" s="126">
        <f t="shared" si="6"/>
        <v>5</v>
      </c>
    </row>
    <row r="20" spans="1:31" x14ac:dyDescent="0.35">
      <c r="A20" s="71">
        <v>61</v>
      </c>
      <c r="B20" t="s">
        <v>233</v>
      </c>
      <c r="C20" t="str">
        <f t="shared" si="7"/>
        <v>leon bogers</v>
      </c>
      <c r="D20" s="71" t="s">
        <v>80</v>
      </c>
      <c r="E20" s="436" t="s">
        <v>234</v>
      </c>
      <c r="F20" s="392"/>
      <c r="G20" s="71">
        <v>54</v>
      </c>
      <c r="H20" s="393" t="str">
        <f t="shared" si="0"/>
        <v/>
      </c>
      <c r="I20" s="393" t="str">
        <f t="shared" si="0"/>
        <v/>
      </c>
      <c r="J20" s="393" t="str">
        <f t="shared" si="0"/>
        <v/>
      </c>
      <c r="K20" s="393" t="str">
        <f t="shared" si="0"/>
        <v/>
      </c>
      <c r="L20" s="393" t="str">
        <f t="shared" si="0"/>
        <v/>
      </c>
      <c r="M20" s="393" t="str">
        <f t="shared" si="0"/>
        <v/>
      </c>
      <c r="N20" s="393" t="str">
        <f t="shared" si="0"/>
        <v/>
      </c>
      <c r="O20" s="393" t="str">
        <f t="shared" si="0"/>
        <v/>
      </c>
      <c r="P20" s="393" t="str">
        <f t="shared" si="0"/>
        <v/>
      </c>
      <c r="Q20" s="393" t="str">
        <f t="shared" si="0"/>
        <v/>
      </c>
      <c r="R20" s="393" t="str">
        <f t="shared" si="0"/>
        <v/>
      </c>
      <c r="S20" s="393" t="str">
        <f t="shared" si="0"/>
        <v/>
      </c>
      <c r="T20" s="394" t="str">
        <f t="shared" si="0"/>
        <v/>
      </c>
      <c r="U20" s="358">
        <f t="shared" si="1"/>
        <v>0</v>
      </c>
      <c r="V20" s="445"/>
      <c r="W20" s="360" t="str">
        <f t="shared" si="2"/>
        <v/>
      </c>
      <c r="X20" s="122"/>
      <c r="Y20" s="446"/>
      <c r="Z20" s="115" t="str">
        <f t="shared" si="12"/>
        <v>n/a</v>
      </c>
      <c r="AA20" s="396" t="str">
        <f t="shared" si="13"/>
        <v>n/a</v>
      </c>
      <c r="AB20" s="396" t="str">
        <f>IF($AA20="n/a","",IFERROR(COUNTIF($AA$2:$AA20,"="&amp;AA20),""))</f>
        <v/>
      </c>
      <c r="AC20" s="396">
        <f>COUNTIF($Z$2:Z19,"&lt;"&amp;Z20)</f>
        <v>0</v>
      </c>
      <c r="AD20" s="124">
        <f t="shared" si="14"/>
        <v>0</v>
      </c>
      <c r="AE20" s="126">
        <f t="shared" si="6"/>
        <v>0</v>
      </c>
    </row>
    <row r="21" spans="1:31" x14ac:dyDescent="0.35">
      <c r="A21" s="71">
        <v>50</v>
      </c>
      <c r="B21" t="s">
        <v>204</v>
      </c>
      <c r="C21" t="str">
        <f t="shared" si="7"/>
        <v>adrian zadro</v>
      </c>
      <c r="D21" s="71" t="s">
        <v>5</v>
      </c>
      <c r="E21" s="436" t="s">
        <v>235</v>
      </c>
      <c r="F21" s="392"/>
      <c r="G21" s="71">
        <v>22</v>
      </c>
      <c r="H21" s="393" t="str">
        <f t="shared" si="0"/>
        <v/>
      </c>
      <c r="I21" s="393" t="str">
        <f t="shared" si="0"/>
        <v/>
      </c>
      <c r="J21" s="393" t="str">
        <f t="shared" si="0"/>
        <v/>
      </c>
      <c r="K21" s="393" t="str">
        <f t="shared" si="0"/>
        <v/>
      </c>
      <c r="L21" s="393" t="str">
        <f t="shared" si="0"/>
        <v/>
      </c>
      <c r="M21" s="393" t="str">
        <f t="shared" si="0"/>
        <v/>
      </c>
      <c r="N21" s="393" t="str">
        <f t="shared" si="0"/>
        <v/>
      </c>
      <c r="O21" s="393" t="str">
        <f t="shared" si="0"/>
        <v/>
      </c>
      <c r="P21" s="393" t="str">
        <f t="shared" ref="P21:T21" si="15">IF($D21=P$1,$U21,"")</f>
        <v/>
      </c>
      <c r="Q21" s="393" t="str">
        <f t="shared" si="15"/>
        <v/>
      </c>
      <c r="R21" s="393" t="str">
        <f t="shared" si="15"/>
        <v/>
      </c>
      <c r="S21" s="393">
        <f t="shared" si="15"/>
        <v>75</v>
      </c>
      <c r="T21" s="394" t="str">
        <f t="shared" si="15"/>
        <v/>
      </c>
      <c r="U21" s="358">
        <f t="shared" si="1"/>
        <v>75</v>
      </c>
      <c r="V21" s="445">
        <f t="shared" si="8"/>
        <v>0</v>
      </c>
      <c r="W21" s="360">
        <f t="shared" si="2"/>
        <v>65.079000000000008</v>
      </c>
      <c r="X21" s="122">
        <f t="shared" si="9"/>
        <v>-1.2620000000000076</v>
      </c>
      <c r="Y21" s="446">
        <f t="shared" si="10"/>
        <v>10</v>
      </c>
      <c r="Z21" s="115">
        <f t="shared" si="12"/>
        <v>1</v>
      </c>
      <c r="AA21" s="396">
        <f t="shared" si="13"/>
        <v>2</v>
      </c>
      <c r="AB21" s="396">
        <f>IF($AA21="n/a","",IFERROR(COUNTIF($AA$2:$AA21,"="&amp;AA21),""))</f>
        <v>2</v>
      </c>
      <c r="AC21" s="396">
        <f>COUNTIF($Z$2:Z20,"&lt;"&amp;Z21)</f>
        <v>0</v>
      </c>
      <c r="AD21" s="124">
        <f t="shared" si="14"/>
        <v>75</v>
      </c>
      <c r="AE21" s="126">
        <f t="shared" si="6"/>
        <v>85</v>
      </c>
    </row>
    <row r="22" spans="1:31" x14ac:dyDescent="0.35">
      <c r="A22" s="71">
        <v>73</v>
      </c>
      <c r="B22" t="s">
        <v>236</v>
      </c>
      <c r="C22" t="str">
        <f t="shared" si="7"/>
        <v>roberto ferrari</v>
      </c>
      <c r="D22" s="71" t="s">
        <v>85</v>
      </c>
      <c r="E22" s="436" t="s">
        <v>237</v>
      </c>
      <c r="F22" s="392"/>
      <c r="G22" s="71">
        <v>74</v>
      </c>
      <c r="H22" s="393" t="str">
        <f t="shared" ref="H22:T27" si="16">IF($D22=H$1,$U22,"")</f>
        <v/>
      </c>
      <c r="I22" s="393" t="str">
        <f t="shared" si="16"/>
        <v/>
      </c>
      <c r="J22" s="393" t="str">
        <f t="shared" si="16"/>
        <v/>
      </c>
      <c r="K22" s="393" t="str">
        <f t="shared" si="16"/>
        <v/>
      </c>
      <c r="L22" s="393" t="str">
        <f t="shared" si="16"/>
        <v/>
      </c>
      <c r="M22" s="393" t="str">
        <f t="shared" si="16"/>
        <v/>
      </c>
      <c r="N22" s="393">
        <f t="shared" si="16"/>
        <v>60</v>
      </c>
      <c r="O22" s="393" t="str">
        <f t="shared" si="16"/>
        <v/>
      </c>
      <c r="P22" s="393" t="str">
        <f t="shared" si="16"/>
        <v/>
      </c>
      <c r="Q22" s="393" t="str">
        <f t="shared" si="16"/>
        <v/>
      </c>
      <c r="R22" s="393" t="str">
        <f t="shared" si="16"/>
        <v/>
      </c>
      <c r="S22" s="393" t="str">
        <f t="shared" si="16"/>
        <v/>
      </c>
      <c r="T22" s="394" t="str">
        <f t="shared" si="16"/>
        <v/>
      </c>
      <c r="U22" s="358">
        <f t="shared" si="1"/>
        <v>60</v>
      </c>
      <c r="V22" s="445">
        <f t="shared" si="8"/>
        <v>-15</v>
      </c>
      <c r="W22" s="360">
        <f t="shared" si="2"/>
        <v>63.066000000000003</v>
      </c>
      <c r="X22" s="122">
        <f t="shared" si="9"/>
        <v>1.6970000000000027</v>
      </c>
      <c r="Y22" s="446">
        <f t="shared" si="10"/>
        <v>-5</v>
      </c>
      <c r="Z22" s="115">
        <f t="shared" si="3"/>
        <v>4</v>
      </c>
      <c r="AA22" s="396">
        <f t="shared" si="4"/>
        <v>7</v>
      </c>
      <c r="AB22" s="396">
        <f>IF($AA22="n/a","",IFERROR(COUNTIF($AA$2:$AA22,"="&amp;AA22),""))</f>
        <v>3</v>
      </c>
      <c r="AC22" s="396">
        <f>COUNTIF($Z$2:Z16,"&lt;"&amp;Z22)</f>
        <v>1</v>
      </c>
      <c r="AD22" s="124">
        <f t="shared" si="5"/>
        <v>45</v>
      </c>
      <c r="AE22" s="126">
        <f t="shared" si="6"/>
        <v>40</v>
      </c>
    </row>
    <row r="23" spans="1:31" ht="13.15" x14ac:dyDescent="0.4">
      <c r="A23" s="71">
        <v>60</v>
      </c>
      <c r="B23" t="s">
        <v>238</v>
      </c>
      <c r="C23" t="str">
        <f t="shared" si="7"/>
        <v>leigh mummery</v>
      </c>
      <c r="D23" s="71" t="s">
        <v>3</v>
      </c>
      <c r="E23" s="437" t="s">
        <v>239</v>
      </c>
      <c r="F23" s="387" t="s">
        <v>153</v>
      </c>
      <c r="G23" s="71">
        <v>25</v>
      </c>
      <c r="H23" s="393" t="str">
        <f t="shared" si="16"/>
        <v/>
      </c>
      <c r="I23" s="393" t="str">
        <f t="shared" si="16"/>
        <v/>
      </c>
      <c r="J23" s="393" t="str">
        <f t="shared" si="16"/>
        <v/>
      </c>
      <c r="K23" s="393" t="str">
        <f t="shared" si="16"/>
        <v/>
      </c>
      <c r="L23" s="393" t="str">
        <f t="shared" si="16"/>
        <v/>
      </c>
      <c r="M23" s="393" t="str">
        <f t="shared" si="16"/>
        <v/>
      </c>
      <c r="N23" s="393" t="str">
        <f t="shared" si="16"/>
        <v/>
      </c>
      <c r="O23" s="393" t="str">
        <f t="shared" si="16"/>
        <v/>
      </c>
      <c r="P23" s="393" t="str">
        <f t="shared" si="16"/>
        <v/>
      </c>
      <c r="Q23" s="393" t="str">
        <f t="shared" si="16"/>
        <v/>
      </c>
      <c r="R23" s="393" t="str">
        <f t="shared" si="16"/>
        <v/>
      </c>
      <c r="S23" s="393" t="str">
        <f t="shared" si="16"/>
        <v/>
      </c>
      <c r="T23" s="394">
        <f t="shared" si="16"/>
        <v>100</v>
      </c>
      <c r="U23" s="358">
        <f t="shared" si="1"/>
        <v>100</v>
      </c>
      <c r="V23" s="445">
        <f t="shared" si="8"/>
        <v>0</v>
      </c>
      <c r="W23" s="360" t="s">
        <v>251</v>
      </c>
      <c r="X23" s="122" t="str">
        <f t="shared" si="9"/>
        <v/>
      </c>
      <c r="Y23" s="446">
        <v>0</v>
      </c>
      <c r="Z23" s="115">
        <f t="shared" si="3"/>
        <v>1</v>
      </c>
      <c r="AA23" s="396">
        <f t="shared" si="4"/>
        <v>1</v>
      </c>
      <c r="AB23" s="396">
        <f>IF($AA23="n/a","",IFERROR(COUNTIF($AA$2:$AA23,"="&amp;AA23),""))</f>
        <v>1</v>
      </c>
      <c r="AC23" s="396">
        <f>COUNTIF($Z$2:Z22,"&lt;"&amp;Z23)</f>
        <v>0</v>
      </c>
      <c r="AD23" s="124">
        <f t="shared" si="5"/>
        <v>100</v>
      </c>
      <c r="AE23" s="126">
        <f t="shared" si="6"/>
        <v>100</v>
      </c>
    </row>
    <row r="24" spans="1:31" x14ac:dyDescent="0.35">
      <c r="A24" s="71">
        <v>75</v>
      </c>
      <c r="B24" t="s">
        <v>240</v>
      </c>
      <c r="C24" t="str">
        <f t="shared" si="7"/>
        <v>sam hurst</v>
      </c>
      <c r="D24" s="71" t="s">
        <v>5</v>
      </c>
      <c r="E24" s="436" t="s">
        <v>241</v>
      </c>
      <c r="F24" s="392"/>
      <c r="G24" s="71">
        <v>50</v>
      </c>
      <c r="H24" s="393" t="str">
        <f t="shared" si="16"/>
        <v/>
      </c>
      <c r="I24" s="393" t="str">
        <f t="shared" si="16"/>
        <v/>
      </c>
      <c r="J24" s="393" t="str">
        <f t="shared" si="16"/>
        <v/>
      </c>
      <c r="K24" s="393" t="str">
        <f t="shared" si="16"/>
        <v/>
      </c>
      <c r="L24" s="393" t="str">
        <f t="shared" si="16"/>
        <v/>
      </c>
      <c r="M24" s="393" t="str">
        <f t="shared" si="16"/>
        <v/>
      </c>
      <c r="N24" s="393" t="str">
        <f t="shared" si="16"/>
        <v/>
      </c>
      <c r="O24" s="393" t="str">
        <f t="shared" si="16"/>
        <v/>
      </c>
      <c r="P24" s="393" t="str">
        <f t="shared" si="16"/>
        <v/>
      </c>
      <c r="Q24" s="393" t="str">
        <f t="shared" si="16"/>
        <v/>
      </c>
      <c r="R24" s="393" t="str">
        <f t="shared" si="16"/>
        <v/>
      </c>
      <c r="S24" s="393">
        <f t="shared" si="16"/>
        <v>60</v>
      </c>
      <c r="T24" s="394" t="str">
        <f t="shared" si="16"/>
        <v/>
      </c>
      <c r="U24" s="358">
        <f t="shared" si="1"/>
        <v>60</v>
      </c>
      <c r="V24" s="445">
        <f t="shared" si="8"/>
        <v>0</v>
      </c>
      <c r="W24" s="360">
        <f>IFERROR(VLOOKUP(D24,BenchmarksWod,3,0)*86400,"")</f>
        <v>65.079000000000008</v>
      </c>
      <c r="X24" s="122">
        <f t="shared" ref="X24:X26" si="17">IFERROR((($E24*86400)-W24),"")</f>
        <v>0.17799999999999727</v>
      </c>
      <c r="Y24" s="446">
        <f t="shared" si="10"/>
        <v>5</v>
      </c>
      <c r="Z24" s="115">
        <f t="shared" si="3"/>
        <v>1</v>
      </c>
      <c r="AA24" s="396">
        <f t="shared" si="4"/>
        <v>2</v>
      </c>
      <c r="AB24" s="396">
        <f>IF($AA24="n/a","",IFERROR(COUNTIF($AA$2:$AA24,"="&amp;AA24),""))</f>
        <v>3</v>
      </c>
      <c r="AC24" s="396">
        <f>COUNTIF($Z$2:Z23,"&lt;"&amp;Z24)</f>
        <v>0</v>
      </c>
      <c r="AD24" s="124">
        <f t="shared" si="5"/>
        <v>60</v>
      </c>
      <c r="AE24" s="126">
        <f t="shared" si="6"/>
        <v>65</v>
      </c>
    </row>
    <row r="25" spans="1:31" x14ac:dyDescent="0.35">
      <c r="A25" s="71">
        <v>57</v>
      </c>
      <c r="B25" t="s">
        <v>205</v>
      </c>
      <c r="C25" t="str">
        <f t="shared" si="7"/>
        <v>john downes</v>
      </c>
      <c r="D25" s="71" t="s">
        <v>5</v>
      </c>
      <c r="E25" s="436" t="s">
        <v>242</v>
      </c>
      <c r="F25" s="392"/>
      <c r="G25" s="71">
        <v>32</v>
      </c>
      <c r="H25" s="393" t="str">
        <f t="shared" si="16"/>
        <v/>
      </c>
      <c r="I25" s="393" t="str">
        <f t="shared" si="16"/>
        <v/>
      </c>
      <c r="J25" s="393" t="str">
        <f t="shared" si="16"/>
        <v/>
      </c>
      <c r="K25" s="393" t="str">
        <f t="shared" si="16"/>
        <v/>
      </c>
      <c r="L25" s="393" t="str">
        <f t="shared" si="16"/>
        <v/>
      </c>
      <c r="M25" s="393" t="str">
        <f t="shared" si="16"/>
        <v/>
      </c>
      <c r="N25" s="393" t="str">
        <f t="shared" si="16"/>
        <v/>
      </c>
      <c r="O25" s="393" t="str">
        <f t="shared" si="16"/>
        <v/>
      </c>
      <c r="P25" s="393" t="str">
        <f t="shared" si="16"/>
        <v/>
      </c>
      <c r="Q25" s="393" t="str">
        <f t="shared" si="16"/>
        <v/>
      </c>
      <c r="R25" s="393" t="str">
        <f t="shared" si="16"/>
        <v/>
      </c>
      <c r="S25" s="393">
        <f t="shared" si="16"/>
        <v>45</v>
      </c>
      <c r="T25" s="394" t="str">
        <f t="shared" si="16"/>
        <v/>
      </c>
      <c r="U25" s="358">
        <f t="shared" si="1"/>
        <v>45</v>
      </c>
      <c r="V25" s="445">
        <f t="shared" si="8"/>
        <v>0</v>
      </c>
      <c r="W25" s="360">
        <f>IFERROR(VLOOKUP(D25,BenchmarksWod,3,0)*86400,"")</f>
        <v>65.079000000000008</v>
      </c>
      <c r="X25" s="122">
        <f t="shared" si="17"/>
        <v>0.17799999999999727</v>
      </c>
      <c r="Y25" s="446">
        <f t="shared" si="10"/>
        <v>5</v>
      </c>
      <c r="Z25" s="115">
        <f t="shared" si="3"/>
        <v>1</v>
      </c>
      <c r="AA25" s="396">
        <f t="shared" si="4"/>
        <v>2</v>
      </c>
      <c r="AB25" s="396">
        <f>IF($AA25="n/a","",IFERROR(COUNTIF($AA$2:$AA25,"="&amp;AA25),""))</f>
        <v>4</v>
      </c>
      <c r="AC25" s="396">
        <f>COUNTIF($Z$2:Z24,"&lt;"&amp;Z25)</f>
        <v>0</v>
      </c>
      <c r="AD25" s="124">
        <f t="shared" si="5"/>
        <v>45</v>
      </c>
      <c r="AE25" s="126">
        <f t="shared" si="6"/>
        <v>50</v>
      </c>
    </row>
    <row r="26" spans="1:31" x14ac:dyDescent="0.35">
      <c r="A26" s="71">
        <v>58</v>
      </c>
      <c r="B26" t="s">
        <v>203</v>
      </c>
      <c r="C26" t="str">
        <f t="shared" si="7"/>
        <v>john mcbreen</v>
      </c>
      <c r="D26" s="71" t="s">
        <v>86</v>
      </c>
      <c r="E26" s="436" t="s">
        <v>243</v>
      </c>
      <c r="F26" s="392"/>
      <c r="G26" s="71">
        <v>27</v>
      </c>
      <c r="H26" s="393" t="str">
        <f t="shared" si="16"/>
        <v/>
      </c>
      <c r="I26" s="393" t="str">
        <f t="shared" si="16"/>
        <v/>
      </c>
      <c r="J26" s="393" t="str">
        <f t="shared" si="16"/>
        <v/>
      </c>
      <c r="K26" s="393" t="str">
        <f t="shared" si="16"/>
        <v/>
      </c>
      <c r="L26" s="393" t="str">
        <f t="shared" si="16"/>
        <v/>
      </c>
      <c r="M26" s="393">
        <f t="shared" si="16"/>
        <v>100</v>
      </c>
      <c r="N26" s="393" t="str">
        <f t="shared" si="16"/>
        <v/>
      </c>
      <c r="O26" s="393" t="str">
        <f t="shared" si="16"/>
        <v/>
      </c>
      <c r="P26" s="393" t="str">
        <f t="shared" si="16"/>
        <v/>
      </c>
      <c r="Q26" s="393" t="str">
        <f t="shared" si="16"/>
        <v/>
      </c>
      <c r="R26" s="393" t="str">
        <f t="shared" si="16"/>
        <v/>
      </c>
      <c r="S26" s="393" t="str">
        <f t="shared" si="16"/>
        <v/>
      </c>
      <c r="T26" s="394" t="str">
        <f t="shared" si="16"/>
        <v/>
      </c>
      <c r="U26" s="358">
        <f t="shared" si="1"/>
        <v>100</v>
      </c>
      <c r="V26" s="445">
        <f t="shared" si="8"/>
        <v>-85</v>
      </c>
      <c r="W26" s="360">
        <f>IFERROR(VLOOKUP(D26,BenchmarksWod,3,0)*86400,"")</f>
        <v>62.437000000000005</v>
      </c>
      <c r="X26" s="122">
        <f t="shared" si="17"/>
        <v>3.3440000000000012</v>
      </c>
      <c r="Y26" s="446">
        <f t="shared" si="10"/>
        <v>-10</v>
      </c>
      <c r="Z26" s="115">
        <f t="shared" si="3"/>
        <v>4</v>
      </c>
      <c r="AA26" s="396">
        <f t="shared" si="4"/>
        <v>8</v>
      </c>
      <c r="AB26" s="396">
        <f>IF($AA26="n/a","",IFERROR(COUNTIF($AA$2:$AA26,"="&amp;AA26),""))</f>
        <v>1</v>
      </c>
      <c r="AC26" s="396">
        <f>COUNTIF($Z$2:Z25,"&lt;"&amp;Z26)</f>
        <v>6</v>
      </c>
      <c r="AD26" s="124">
        <f t="shared" si="5"/>
        <v>15</v>
      </c>
      <c r="AE26" s="126">
        <f t="shared" si="6"/>
        <v>5</v>
      </c>
    </row>
    <row r="27" spans="1:31" ht="13.15" thickBot="1" x14ac:dyDescent="0.4">
      <c r="A27" s="195"/>
      <c r="B27" s="171"/>
      <c r="C27" s="171"/>
      <c r="D27" s="194"/>
      <c r="E27" s="423"/>
      <c r="F27" s="423"/>
      <c r="G27" s="194"/>
      <c r="H27" s="424" t="str">
        <f t="shared" si="16"/>
        <v/>
      </c>
      <c r="I27" s="424" t="str">
        <f t="shared" si="16"/>
        <v/>
      </c>
      <c r="J27" s="424" t="str">
        <f t="shared" si="16"/>
        <v/>
      </c>
      <c r="K27" s="424" t="str">
        <f t="shared" si="16"/>
        <v/>
      </c>
      <c r="L27" s="424" t="str">
        <f t="shared" si="16"/>
        <v/>
      </c>
      <c r="M27" s="424" t="str">
        <f t="shared" si="16"/>
        <v/>
      </c>
      <c r="N27" s="424" t="str">
        <f t="shared" si="16"/>
        <v/>
      </c>
      <c r="O27" s="424" t="str">
        <f t="shared" si="16"/>
        <v/>
      </c>
      <c r="P27" s="424" t="str">
        <f t="shared" si="16"/>
        <v/>
      </c>
      <c r="Q27" s="424" t="str">
        <f t="shared" si="16"/>
        <v/>
      </c>
      <c r="R27" s="424" t="str">
        <f t="shared" si="16"/>
        <v/>
      </c>
      <c r="S27" s="424" t="str">
        <f t="shared" si="16"/>
        <v/>
      </c>
      <c r="T27" s="425" t="str">
        <f t="shared" si="16"/>
        <v/>
      </c>
      <c r="U27" s="359"/>
      <c r="V27" s="447"/>
      <c r="W27" s="448"/>
      <c r="X27" s="449"/>
      <c r="Y27" s="450"/>
      <c r="Z27" s="197" t="str">
        <f t="shared" si="3"/>
        <v>n/a</v>
      </c>
      <c r="AA27" s="197" t="str">
        <f t="shared" si="4"/>
        <v>n/a</v>
      </c>
      <c r="AB27" s="197" t="str">
        <f>IF($AA27="n/a","",IFERROR(COUNTIF($AA$2:$AA27,"="&amp;AA27),""))</f>
        <v/>
      </c>
      <c r="AC27" s="197">
        <f>COUNTIF($Z$2:Z26,"&lt;"&amp;Z27)</f>
        <v>0</v>
      </c>
      <c r="AD27" s="198">
        <f t="shared" si="5"/>
        <v>0</v>
      </c>
      <c r="AE27" s="127">
        <f t="shared" si="6"/>
        <v>0</v>
      </c>
    </row>
    <row r="28" spans="1:31" ht="13.15" thickBot="1" x14ac:dyDescent="0.4">
      <c r="F28" s="426"/>
      <c r="G28" s="427" t="s">
        <v>26</v>
      </c>
      <c r="H28" s="114">
        <f t="shared" ref="H28:U28" si="18">COUNT(H2:H27)</f>
        <v>0</v>
      </c>
      <c r="I28" s="114">
        <f t="shared" si="18"/>
        <v>0</v>
      </c>
      <c r="J28" s="114">
        <f t="shared" si="18"/>
        <v>1</v>
      </c>
      <c r="K28" s="114">
        <f t="shared" si="18"/>
        <v>2</v>
      </c>
      <c r="L28" s="114">
        <f t="shared" si="18"/>
        <v>1</v>
      </c>
      <c r="M28" s="114">
        <f t="shared" si="18"/>
        <v>1</v>
      </c>
      <c r="N28" s="114">
        <f t="shared" si="18"/>
        <v>3</v>
      </c>
      <c r="O28" s="114">
        <f t="shared" si="18"/>
        <v>0</v>
      </c>
      <c r="P28" s="114">
        <f t="shared" si="18"/>
        <v>0</v>
      </c>
      <c r="Q28" s="114">
        <f t="shared" si="18"/>
        <v>1</v>
      </c>
      <c r="R28" s="114">
        <f t="shared" si="18"/>
        <v>0</v>
      </c>
      <c r="S28" s="114">
        <f t="shared" si="18"/>
        <v>4</v>
      </c>
      <c r="T28" s="114">
        <f t="shared" si="18"/>
        <v>1</v>
      </c>
      <c r="U28" s="190">
        <f t="shared" si="18"/>
        <v>25</v>
      </c>
      <c r="V28" s="428"/>
      <c r="W28" s="428"/>
      <c r="Y28" s="428"/>
      <c r="Z28" s="428"/>
      <c r="AA28" s="428"/>
      <c r="AB28" s="428"/>
      <c r="AC28" s="428"/>
      <c r="AD28" s="428"/>
      <c r="AE28" s="428"/>
    </row>
    <row r="30" spans="1:31" ht="13.15" x14ac:dyDescent="0.4">
      <c r="B30" s="430"/>
      <c r="C30" s="430"/>
      <c r="D30" s="72"/>
      <c r="V30" s="72"/>
      <c r="Z30" s="72"/>
      <c r="AA30" s="72"/>
      <c r="AB30" s="72"/>
      <c r="AC30" s="72"/>
      <c r="AD30" s="72"/>
    </row>
  </sheetData>
  <mergeCells count="1">
    <mergeCell ref="AG1:AI1"/>
  </mergeCells>
  <conditionalFormatting sqref="A2:L16 O2:T16 O22:T26 A22:L26 V2:Y2 V3:V16 X3:Y4 X5:X16 X22:X26 Y5:Y26 A27:T27 V22:V26 W3:W26 V27:Y27">
    <cfRule type="expression" dxfId="220" priority="66" stopIfTrue="1">
      <formula>$D2="SNA"</formula>
    </cfRule>
    <cfRule type="expression" dxfId="219" priority="67" stopIfTrue="1">
      <formula>$D2="SNB"</formula>
    </cfRule>
    <cfRule type="expression" dxfId="218" priority="68">
      <formula>$D2="SNC"</formula>
    </cfRule>
    <cfRule type="expression" dxfId="217" priority="69">
      <formula>$D2="SND"</formula>
    </cfRule>
    <cfRule type="expression" dxfId="216" priority="70">
      <formula>$D2="NAC"</formula>
    </cfRule>
    <cfRule type="expression" dxfId="215" priority="71">
      <formula>$D2="NBC"</formula>
    </cfRule>
    <cfRule type="expression" dxfId="214" priority="72">
      <formula>$D2="NCC"</formula>
    </cfRule>
    <cfRule type="expression" dxfId="213" priority="73">
      <formula>$D2="NDC"</formula>
    </cfRule>
    <cfRule type="expression" dxfId="212" priority="74">
      <formula>$D2="ABMOD"</formula>
    </cfRule>
    <cfRule type="expression" dxfId="211" priority="75">
      <formula>$D2="CDMOD"</formula>
    </cfRule>
    <cfRule type="expression" dxfId="210" priority="76">
      <formula>$D2="SMOD"</formula>
    </cfRule>
    <cfRule type="expression" dxfId="209" priority="77">
      <formula>$D2="RES"</formula>
    </cfRule>
    <cfRule type="expression" dxfId="208" priority="78">
      <formula>$D2="OPN"</formula>
    </cfRule>
  </conditionalFormatting>
  <conditionalFormatting sqref="M2:N16 M22:N26">
    <cfRule type="expression" dxfId="207" priority="53" stopIfTrue="1">
      <formula>$D2="SNA"</formula>
    </cfRule>
    <cfRule type="expression" dxfId="206" priority="54" stopIfTrue="1">
      <formula>$D2="SNB"</formula>
    </cfRule>
    <cfRule type="expression" dxfId="205" priority="55">
      <formula>$D2="SNC"</formula>
    </cfRule>
    <cfRule type="expression" dxfId="204" priority="56">
      <formula>$D2="SND"</formula>
    </cfRule>
    <cfRule type="expression" dxfId="203" priority="57">
      <formula>$D2="NAC"</formula>
    </cfRule>
    <cfRule type="expression" dxfId="202" priority="58">
      <formula>$D2="NBC"</formula>
    </cfRule>
    <cfRule type="expression" dxfId="201" priority="59">
      <formula>$D2="NCC"</formula>
    </cfRule>
    <cfRule type="expression" dxfId="200" priority="60">
      <formula>$D2="NDC"</formula>
    </cfRule>
    <cfRule type="expression" dxfId="199" priority="61">
      <formula>$D2="ABMOD"</formula>
    </cfRule>
    <cfRule type="expression" dxfId="198" priority="62">
      <formula>$D2="CDMOD"</formula>
    </cfRule>
    <cfRule type="expression" dxfId="197" priority="63">
      <formula>$D2="SMOD"</formula>
    </cfRule>
    <cfRule type="expression" dxfId="196" priority="64">
      <formula>$D2="RES"</formula>
    </cfRule>
    <cfRule type="expression" dxfId="195" priority="65">
      <formula>$D2="OPN"</formula>
    </cfRule>
  </conditionalFormatting>
  <conditionalFormatting sqref="V17:V21 O17:T21 A17:L21 X17:X21">
    <cfRule type="expression" dxfId="194" priority="14" stopIfTrue="1">
      <formula>$D17="SNA"</formula>
    </cfRule>
    <cfRule type="expression" dxfId="193" priority="15" stopIfTrue="1">
      <formula>$D17="SNB"</formula>
    </cfRule>
    <cfRule type="expression" dxfId="192" priority="16">
      <formula>$D17="SNC"</formula>
    </cfRule>
    <cfRule type="expression" dxfId="191" priority="17">
      <formula>$D17="SND"</formula>
    </cfRule>
    <cfRule type="expression" dxfId="190" priority="18">
      <formula>$D17="NAC"</formula>
    </cfRule>
    <cfRule type="expression" dxfId="189" priority="19">
      <formula>$D17="NBC"</formula>
    </cfRule>
    <cfRule type="expression" dxfId="188" priority="20">
      <formula>$D17="NCC"</formula>
    </cfRule>
    <cfRule type="expression" dxfId="187" priority="21">
      <formula>$D17="NDC"</formula>
    </cfRule>
    <cfRule type="expression" dxfId="186" priority="22">
      <formula>$D17="ABMOD"</formula>
    </cfRule>
    <cfRule type="expression" dxfId="185" priority="23">
      <formula>$D17="CDMOD"</formula>
    </cfRule>
    <cfRule type="expression" dxfId="184" priority="24">
      <formula>$D17="SMOD"</formula>
    </cfRule>
    <cfRule type="expression" dxfId="183" priority="25">
      <formula>$D17="RES"</formula>
    </cfRule>
    <cfRule type="expression" dxfId="182" priority="26">
      <formula>$D17="OPN"</formula>
    </cfRule>
  </conditionalFormatting>
  <conditionalFormatting sqref="M17:N21">
    <cfRule type="expression" dxfId="181" priority="1" stopIfTrue="1">
      <formula>$D17="SNA"</formula>
    </cfRule>
    <cfRule type="expression" dxfId="180" priority="2" stopIfTrue="1">
      <formula>$D17="SNB"</formula>
    </cfRule>
    <cfRule type="expression" dxfId="179" priority="3">
      <formula>$D17="SNC"</formula>
    </cfRule>
    <cfRule type="expression" dxfId="178" priority="4">
      <formula>$D17="SND"</formula>
    </cfRule>
    <cfRule type="expression" dxfId="177" priority="5">
      <formula>$D17="NAC"</formula>
    </cfRule>
    <cfRule type="expression" dxfId="176" priority="6">
      <formula>$D17="NBC"</formula>
    </cfRule>
    <cfRule type="expression" dxfId="175" priority="7">
      <formula>$D17="NCC"</formula>
    </cfRule>
    <cfRule type="expression" dxfId="174" priority="8">
      <formula>$D17="NDC"</formula>
    </cfRule>
    <cfRule type="expression" dxfId="173" priority="9">
      <formula>$D17="ABMOD"</formula>
    </cfRule>
    <cfRule type="expression" dxfId="172" priority="10">
      <formula>$D17="CDMOD"</formula>
    </cfRule>
    <cfRule type="expression" dxfId="171" priority="11">
      <formula>$D17="SMOD"</formula>
    </cfRule>
    <cfRule type="expression" dxfId="170" priority="12">
      <formula>$D17="RES"</formula>
    </cfRule>
    <cfRule type="expression" dxfId="169"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A1C9-2D58-4BCF-9F62-7255E9E7BB1C}">
  <dimension ref="A1:AI26"/>
  <sheetViews>
    <sheetView zoomScale="90" zoomScaleNormal="90" workbookViewId="0">
      <selection activeCell="A2" sqref="A2"/>
    </sheetView>
  </sheetViews>
  <sheetFormatPr defaultColWidth="8.86328125" defaultRowHeight="12.75" x14ac:dyDescent="0.35"/>
  <cols>
    <col min="1" max="1" width="8.1328125" style="70" customWidth="1"/>
    <col min="2" max="2" width="17.73046875" style="71" customWidth="1"/>
    <col min="3" max="3" width="20.73046875" style="71" hidden="1" customWidth="1"/>
    <col min="4" max="4" width="8.265625" style="71" bestFit="1" customWidth="1"/>
    <col min="5" max="5" width="11.59765625" style="71" customWidth="1"/>
    <col min="6" max="6" width="16.1328125" style="71" bestFit="1" customWidth="1"/>
    <col min="7" max="7" width="9.265625" style="71" bestFit="1" customWidth="1"/>
    <col min="8" max="20" width="7.3984375" style="71" customWidth="1"/>
    <col min="21" max="21" width="6.73046875" style="71" customWidth="1"/>
    <col min="22" max="22" width="7.265625" style="71" bestFit="1" customWidth="1"/>
    <col min="23" max="23" width="9.1328125" style="7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368" t="s">
        <v>23</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71">
        <v>50</v>
      </c>
      <c r="B2" s="78" t="s">
        <v>109</v>
      </c>
      <c r="C2" t="str">
        <f t="shared" ref="C2:C21" si="0">LOWER(B2)</f>
        <v>alan conrad</v>
      </c>
      <c r="D2" s="71" t="s">
        <v>41</v>
      </c>
      <c r="E2" s="392" t="s">
        <v>258</v>
      </c>
      <c r="F2" s="392"/>
      <c r="H2" s="388" t="str">
        <f t="shared" ref="H2:T21"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2" si="2">IFERROR(VLOOKUP($AB2,Points2018,2,0),0)</f>
        <v>100</v>
      </c>
      <c r="V2" s="441">
        <f t="shared" ref="V2:V21" si="3">AD2-U2</f>
        <v>0</v>
      </c>
      <c r="W2" s="442">
        <f t="shared" ref="W2:W21" si="4">IFERROR(VLOOKUP(D2,BenchmarksWin,3,0)*86400,"")</f>
        <v>97.195999999999998</v>
      </c>
      <c r="X2" s="443">
        <f t="shared" ref="X2:X20" si="5">IFERROR((($E2*86400)-W2),"")</f>
        <v>0.33899999999999864</v>
      </c>
      <c r="Y2" s="444">
        <f t="shared" ref="Y2:Y21" si="6">IF(U2=0,0,IF(X2&lt;=0,10,IF(X2&lt;0.5,5,IF(X2&lt;1,0,IF(X2&lt;2,-5,-10)))))</f>
        <v>5</v>
      </c>
      <c r="Z2" s="129">
        <f t="shared" ref="Z2:Z23" si="7">IFERROR(VLOOKUP(D2,Class2019,4,0),"n/a")</f>
        <v>5</v>
      </c>
      <c r="AA2" s="129">
        <f t="shared" ref="AA2:AA23" si="8">IFERROR(VLOOKUP(D2,Class2019,3,0),"n/a")</f>
        <v>10</v>
      </c>
      <c r="AB2" s="129">
        <f>IF($AA2="n/a","",IFERROR(COUNTIF($AA$2:$AA2,"="&amp;AA2),""))</f>
        <v>1</v>
      </c>
      <c r="AC2" s="129">
        <f>COUNTIF($Z1:Z$2,"&lt;"&amp;Z2)</f>
        <v>0</v>
      </c>
      <c r="AD2" s="159">
        <f t="shared" ref="AD2:AD23" si="9">IF($AA2="n/a",0,IFERROR(VLOOKUP(AB2+AC2,Points2019,2,0),15))</f>
        <v>100</v>
      </c>
      <c r="AE2" s="125">
        <f t="shared" ref="AE2:AE23" si="10">(U2+V2+Y2)</f>
        <v>105</v>
      </c>
      <c r="AG2" s="161" t="s">
        <v>3</v>
      </c>
      <c r="AH2" s="390" t="s">
        <v>47</v>
      </c>
      <c r="AI2" s="391">
        <v>1.2429050925925925E-3</v>
      </c>
    </row>
    <row r="3" spans="1:35" ht="13.15" x14ac:dyDescent="0.4">
      <c r="A3" s="71">
        <v>121</v>
      </c>
      <c r="B3" s="78" t="s">
        <v>111</v>
      </c>
      <c r="C3" t="str">
        <f t="shared" si="0"/>
        <v>gavin newman</v>
      </c>
      <c r="D3" s="71" t="s">
        <v>40</v>
      </c>
      <c r="E3" s="392" t="s">
        <v>259</v>
      </c>
      <c r="F3" s="392"/>
      <c r="H3" s="393" t="str">
        <f t="shared" si="1"/>
        <v/>
      </c>
      <c r="I3" s="393" t="str">
        <f t="shared" si="1"/>
        <v/>
      </c>
      <c r="J3" s="393" t="str">
        <f t="shared" si="1"/>
        <v/>
      </c>
      <c r="K3" s="393" t="str">
        <f t="shared" si="1"/>
        <v/>
      </c>
      <c r="L3" s="393">
        <f t="shared" si="1"/>
        <v>100</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100</v>
      </c>
      <c r="V3" s="445">
        <f t="shared" si="3"/>
        <v>0</v>
      </c>
      <c r="W3" s="360">
        <f t="shared" si="4"/>
        <v>98.62</v>
      </c>
      <c r="X3" s="122">
        <f t="shared" si="5"/>
        <v>1.9520000000000124</v>
      </c>
      <c r="Y3" s="446">
        <f t="shared" si="6"/>
        <v>-5</v>
      </c>
      <c r="Z3" s="115">
        <f t="shared" si="7"/>
        <v>5</v>
      </c>
      <c r="AA3" s="396">
        <f t="shared" si="8"/>
        <v>9</v>
      </c>
      <c r="AB3" s="396">
        <f>IF($AA3="n/a","",IFERROR(COUNTIF($AA$2:$AA3,"="&amp;AA3),""))</f>
        <v>1</v>
      </c>
      <c r="AC3" s="396">
        <f>COUNTIF($Z$2:Z2,"&lt;"&amp;Z3)</f>
        <v>0</v>
      </c>
      <c r="AD3" s="124">
        <f t="shared" si="9"/>
        <v>100</v>
      </c>
      <c r="AE3" s="126">
        <f t="shared" si="10"/>
        <v>95</v>
      </c>
      <c r="AG3" s="162" t="s">
        <v>5</v>
      </c>
      <c r="AH3" s="397" t="s">
        <v>253</v>
      </c>
      <c r="AI3" s="451" t="s">
        <v>254</v>
      </c>
    </row>
    <row r="4" spans="1:35" ht="13.15" x14ac:dyDescent="0.4">
      <c r="A4" s="71">
        <v>6</v>
      </c>
      <c r="B4" s="78" t="s">
        <v>126</v>
      </c>
      <c r="C4" t="str">
        <f t="shared" si="0"/>
        <v>russell garner</v>
      </c>
      <c r="D4" s="71" t="s">
        <v>16</v>
      </c>
      <c r="E4" s="392" t="s">
        <v>260</v>
      </c>
      <c r="F4" s="392"/>
      <c r="H4" s="393" t="str">
        <f t="shared" si="1"/>
        <v/>
      </c>
      <c r="I4" s="393" t="str">
        <f t="shared" si="1"/>
        <v/>
      </c>
      <c r="J4" s="393">
        <f t="shared" si="1"/>
        <v>100</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100</v>
      </c>
      <c r="V4" s="445">
        <f t="shared" si="3"/>
        <v>-40</v>
      </c>
      <c r="W4" s="360">
        <f t="shared" si="4"/>
        <v>95.86699999999999</v>
      </c>
      <c r="X4" s="122">
        <f t="shared" si="5"/>
        <v>5.612000000000009</v>
      </c>
      <c r="Y4" s="446">
        <f t="shared" si="6"/>
        <v>-10</v>
      </c>
      <c r="Z4" s="115">
        <f t="shared" si="7"/>
        <v>6</v>
      </c>
      <c r="AA4" s="396">
        <f t="shared" si="8"/>
        <v>11</v>
      </c>
      <c r="AB4" s="396">
        <f>IF($AA4="n/a","",IFERROR(COUNTIF($AA$2:$AA4,"="&amp;AA4),""))</f>
        <v>1</v>
      </c>
      <c r="AC4" s="396">
        <f>COUNTIF($Z$2:Z3,"&lt;"&amp;Z4)</f>
        <v>2</v>
      </c>
      <c r="AD4" s="124">
        <f t="shared" si="9"/>
        <v>60</v>
      </c>
      <c r="AE4" s="126">
        <f t="shared" si="10"/>
        <v>50</v>
      </c>
      <c r="AG4" s="331" t="s">
        <v>4</v>
      </c>
      <c r="AH4" s="399" t="s">
        <v>102</v>
      </c>
      <c r="AI4" s="400">
        <v>1.2716782407407408E-3</v>
      </c>
    </row>
    <row r="5" spans="1:35" ht="13.15" x14ac:dyDescent="0.4">
      <c r="A5" s="71">
        <v>134</v>
      </c>
      <c r="B5" s="78" t="s">
        <v>278</v>
      </c>
      <c r="C5" t="str">
        <f t="shared" si="0"/>
        <v>michael day</v>
      </c>
      <c r="D5" s="71" t="s">
        <v>80</v>
      </c>
      <c r="E5" s="392" t="s">
        <v>261</v>
      </c>
      <c r="F5" s="387"/>
      <c r="H5" s="393" t="str">
        <f t="shared" si="1"/>
        <v/>
      </c>
      <c r="I5" s="393" t="str">
        <f t="shared" si="1"/>
        <v/>
      </c>
      <c r="J5" s="393" t="str">
        <f t="shared" si="1"/>
        <v/>
      </c>
      <c r="K5" s="393" t="str">
        <f t="shared" si="1"/>
        <v/>
      </c>
      <c r="L5" s="393" t="str">
        <f t="shared" si="1"/>
        <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0</v>
      </c>
      <c r="V5" s="445">
        <f t="shared" si="3"/>
        <v>0</v>
      </c>
      <c r="W5" s="360" t="str">
        <f t="shared" si="4"/>
        <v/>
      </c>
      <c r="X5" s="122" t="str">
        <f t="shared" ref="X5:X21" si="11">IFERROR((($E5*86400)-W5),"")</f>
        <v/>
      </c>
      <c r="Y5" s="446">
        <f t="shared" ref="Y5:Y19" si="12">IF(U5=0,0,IF(X5&lt;=0,10,IF(X5&lt;0.5,5,IF(X5&lt;1,0,IF(X5&lt;2,-5,-10)))))</f>
        <v>0</v>
      </c>
      <c r="Z5" s="115" t="str">
        <f t="shared" si="7"/>
        <v>n/a</v>
      </c>
      <c r="AA5" s="396" t="str">
        <f t="shared" si="8"/>
        <v>n/a</v>
      </c>
      <c r="AB5" s="396" t="str">
        <f>IF($AA5="n/a","",IFERROR(COUNTIF($AA$2:$AA5,"="&amp;AA5),""))</f>
        <v/>
      </c>
      <c r="AC5" s="396">
        <f>COUNTIF($Z$2:Z4,"&lt;"&amp;Z5)</f>
        <v>0</v>
      </c>
      <c r="AD5" s="124">
        <f t="shared" si="9"/>
        <v>0</v>
      </c>
      <c r="AE5" s="126">
        <f t="shared" si="10"/>
        <v>0</v>
      </c>
      <c r="AG5" s="328" t="s">
        <v>39</v>
      </c>
      <c r="AH5" s="401" t="s">
        <v>156</v>
      </c>
      <c r="AI5" s="402">
        <v>1.1924768518518519E-3</v>
      </c>
    </row>
    <row r="6" spans="1:35" ht="13.15" x14ac:dyDescent="0.4">
      <c r="A6" s="71">
        <v>100</v>
      </c>
      <c r="B6" s="78" t="s">
        <v>113</v>
      </c>
      <c r="C6" t="str">
        <f t="shared" si="0"/>
        <v>hung do</v>
      </c>
      <c r="D6" s="71" t="s">
        <v>85</v>
      </c>
      <c r="E6" s="387" t="s">
        <v>262</v>
      </c>
      <c r="F6" s="387" t="s">
        <v>153</v>
      </c>
      <c r="H6" s="393" t="str">
        <f t="shared" si="1"/>
        <v/>
      </c>
      <c r="I6" s="393" t="str">
        <f t="shared" si="1"/>
        <v/>
      </c>
      <c r="J6" s="393" t="str">
        <f t="shared" si="1"/>
        <v/>
      </c>
      <c r="K6" s="393" t="str">
        <f t="shared" si="1"/>
        <v/>
      </c>
      <c r="L6" s="393" t="str">
        <f t="shared" si="1"/>
        <v/>
      </c>
      <c r="M6" s="393" t="str">
        <f t="shared" si="1"/>
        <v/>
      </c>
      <c r="N6" s="393">
        <f t="shared" si="1"/>
        <v>100</v>
      </c>
      <c r="O6" s="393" t="str">
        <f t="shared" si="1"/>
        <v/>
      </c>
      <c r="P6" s="393" t="str">
        <f t="shared" si="1"/>
        <v/>
      </c>
      <c r="Q6" s="393" t="str">
        <f t="shared" si="1"/>
        <v/>
      </c>
      <c r="R6" s="393" t="str">
        <f t="shared" si="1"/>
        <v/>
      </c>
      <c r="S6" s="393" t="str">
        <f t="shared" si="1"/>
        <v/>
      </c>
      <c r="T6" s="394" t="str">
        <f t="shared" si="1"/>
        <v/>
      </c>
      <c r="U6" s="358">
        <f t="shared" si="2"/>
        <v>100</v>
      </c>
      <c r="V6" s="445">
        <f t="shared" si="3"/>
        <v>0</v>
      </c>
      <c r="W6" s="360">
        <f t="shared" si="4"/>
        <v>103.66800000000001</v>
      </c>
      <c r="X6" s="122">
        <f t="shared" si="5"/>
        <v>-1.7160000000000224</v>
      </c>
      <c r="Y6" s="446">
        <f t="shared" si="6"/>
        <v>10</v>
      </c>
      <c r="Z6" s="115">
        <f t="shared" si="7"/>
        <v>4</v>
      </c>
      <c r="AA6" s="396">
        <f t="shared" si="8"/>
        <v>7</v>
      </c>
      <c r="AB6" s="396">
        <f>IF($AA6="n/a","",IFERROR(COUNTIF($AA$2:$AA6,"="&amp;AA6),""))</f>
        <v>1</v>
      </c>
      <c r="AC6" s="396">
        <f>COUNTIF($Z$2:Z5,"&lt;"&amp;Z6)</f>
        <v>0</v>
      </c>
      <c r="AD6" s="124">
        <f t="shared" si="9"/>
        <v>100</v>
      </c>
      <c r="AE6" s="126">
        <f t="shared" si="10"/>
        <v>110</v>
      </c>
      <c r="AG6" s="163" t="s">
        <v>22</v>
      </c>
      <c r="AH6" s="403" t="s">
        <v>74</v>
      </c>
      <c r="AI6" s="404">
        <v>1.2017592592592592E-3</v>
      </c>
    </row>
    <row r="7" spans="1:35" ht="13.15" x14ac:dyDescent="0.4">
      <c r="A7" s="71">
        <v>62</v>
      </c>
      <c r="B7" s="78" t="s">
        <v>112</v>
      </c>
      <c r="C7" t="str">
        <f t="shared" si="0"/>
        <v>noel heritage</v>
      </c>
      <c r="D7" s="71" t="s">
        <v>40</v>
      </c>
      <c r="E7" s="392" t="s">
        <v>263</v>
      </c>
      <c r="F7" s="392"/>
      <c r="H7" s="393" t="str">
        <f t="shared" si="1"/>
        <v/>
      </c>
      <c r="I7" s="393" t="str">
        <f t="shared" si="1"/>
        <v/>
      </c>
      <c r="J7" s="393" t="str">
        <f t="shared" si="1"/>
        <v/>
      </c>
      <c r="K7" s="393" t="str">
        <f t="shared" si="1"/>
        <v/>
      </c>
      <c r="L7" s="393">
        <f t="shared" si="1"/>
        <v>75</v>
      </c>
      <c r="M7" s="393" t="str">
        <f t="shared" si="1"/>
        <v/>
      </c>
      <c r="N7" s="393" t="str">
        <f t="shared" si="1"/>
        <v/>
      </c>
      <c r="O7" s="393" t="str">
        <f t="shared" si="1"/>
        <v/>
      </c>
      <c r="P7" s="393" t="str">
        <f t="shared" si="1"/>
        <v/>
      </c>
      <c r="Q7" s="393" t="str">
        <f t="shared" si="1"/>
        <v/>
      </c>
      <c r="R7" s="393" t="str">
        <f t="shared" si="1"/>
        <v/>
      </c>
      <c r="S7" s="393" t="str">
        <f t="shared" si="1"/>
        <v/>
      </c>
      <c r="T7" s="394" t="str">
        <f t="shared" si="1"/>
        <v/>
      </c>
      <c r="U7" s="358">
        <f t="shared" si="2"/>
        <v>75</v>
      </c>
      <c r="V7" s="445">
        <f t="shared" si="3"/>
        <v>-15</v>
      </c>
      <c r="W7" s="360">
        <f t="shared" si="4"/>
        <v>98.62</v>
      </c>
      <c r="X7" s="122">
        <f t="shared" si="5"/>
        <v>3.3739999999999952</v>
      </c>
      <c r="Y7" s="446">
        <f t="shared" si="6"/>
        <v>-10</v>
      </c>
      <c r="Z7" s="115">
        <f t="shared" si="7"/>
        <v>5</v>
      </c>
      <c r="AA7" s="396">
        <f t="shared" si="8"/>
        <v>9</v>
      </c>
      <c r="AB7" s="396">
        <f>IF($AA7="n/a","",IFERROR(COUNTIF($AA$2:$AA7,"="&amp;AA7),""))</f>
        <v>2</v>
      </c>
      <c r="AC7" s="396">
        <f>COUNTIF($Z$2:Z6,"&lt;"&amp;Z7)</f>
        <v>1</v>
      </c>
      <c r="AD7" s="124">
        <f t="shared" si="9"/>
        <v>60</v>
      </c>
      <c r="AE7" s="126">
        <f t="shared" si="10"/>
        <v>50</v>
      </c>
      <c r="AG7" s="164" t="s">
        <v>21</v>
      </c>
      <c r="AH7" s="405" t="s">
        <v>101</v>
      </c>
      <c r="AI7" s="455" t="s">
        <v>255</v>
      </c>
    </row>
    <row r="8" spans="1:35" ht="13.15" x14ac:dyDescent="0.4">
      <c r="A8" s="71">
        <v>119</v>
      </c>
      <c r="B8" s="78" t="s">
        <v>117</v>
      </c>
      <c r="C8" t="str">
        <f t="shared" si="0"/>
        <v>peter dannock</v>
      </c>
      <c r="D8" s="71" t="s">
        <v>40</v>
      </c>
      <c r="E8" s="392" t="s">
        <v>264</v>
      </c>
      <c r="F8" s="387"/>
      <c r="H8" s="393" t="str">
        <f t="shared" si="1"/>
        <v/>
      </c>
      <c r="I8" s="393" t="str">
        <f t="shared" si="1"/>
        <v/>
      </c>
      <c r="J8" s="393" t="str">
        <f t="shared" si="1"/>
        <v/>
      </c>
      <c r="K8" s="393" t="str">
        <f t="shared" si="1"/>
        <v/>
      </c>
      <c r="L8" s="393">
        <f t="shared" si="1"/>
        <v>60</v>
      </c>
      <c r="M8" s="393" t="str">
        <f t="shared" si="1"/>
        <v/>
      </c>
      <c r="N8" s="393" t="str">
        <f t="shared" si="1"/>
        <v/>
      </c>
      <c r="O8" s="393" t="str">
        <f t="shared" si="1"/>
        <v/>
      </c>
      <c r="P8" s="393" t="str">
        <f t="shared" si="1"/>
        <v/>
      </c>
      <c r="Q8" s="393" t="str">
        <f t="shared" si="1"/>
        <v/>
      </c>
      <c r="R8" s="393" t="str">
        <f t="shared" si="1"/>
        <v/>
      </c>
      <c r="S8" s="393" t="str">
        <f t="shared" si="1"/>
        <v/>
      </c>
      <c r="T8" s="394" t="str">
        <f t="shared" si="1"/>
        <v/>
      </c>
      <c r="U8" s="358">
        <f t="shared" si="2"/>
        <v>60</v>
      </c>
      <c r="V8" s="445">
        <f t="shared" ref="V8:V15" si="13">AD8-U8</f>
        <v>-15</v>
      </c>
      <c r="W8" s="360">
        <f t="shared" si="4"/>
        <v>98.62</v>
      </c>
      <c r="X8" s="122">
        <f t="shared" si="5"/>
        <v>6.1839999999999833</v>
      </c>
      <c r="Y8" s="446">
        <f t="shared" si="6"/>
        <v>-10</v>
      </c>
      <c r="Z8" s="115">
        <f t="shared" si="7"/>
        <v>5</v>
      </c>
      <c r="AA8" s="396">
        <f t="shared" si="8"/>
        <v>9</v>
      </c>
      <c r="AB8" s="396">
        <f>IF($AA8="n/a","",IFERROR(COUNTIF($AA$2:$AA8,"="&amp;AA8),""))</f>
        <v>3</v>
      </c>
      <c r="AC8" s="396">
        <f>COUNTIF($Z$2:Z7,"&lt;"&amp;Z8)</f>
        <v>1</v>
      </c>
      <c r="AD8" s="124">
        <f t="shared" si="9"/>
        <v>45</v>
      </c>
      <c r="AE8" s="126">
        <f t="shared" si="10"/>
        <v>35</v>
      </c>
      <c r="AG8" s="324" t="s">
        <v>85</v>
      </c>
      <c r="AH8" s="407" t="s">
        <v>257</v>
      </c>
      <c r="AI8" s="408">
        <v>1.1998611111111112E-3</v>
      </c>
    </row>
    <row r="9" spans="1:35" ht="13.15" x14ac:dyDescent="0.4">
      <c r="A9" s="71">
        <v>111</v>
      </c>
      <c r="B9" s="78" t="s">
        <v>279</v>
      </c>
      <c r="C9" t="str">
        <f t="shared" si="0"/>
        <v>barry payne</v>
      </c>
      <c r="D9" s="71" t="s">
        <v>40</v>
      </c>
      <c r="E9" s="392" t="s">
        <v>265</v>
      </c>
      <c r="F9" s="392"/>
      <c r="H9" s="393" t="str">
        <f t="shared" si="1"/>
        <v/>
      </c>
      <c r="I9" s="393" t="str">
        <f t="shared" si="1"/>
        <v/>
      </c>
      <c r="J9" s="393" t="str">
        <f t="shared" si="1"/>
        <v/>
      </c>
      <c r="K9" s="393" t="str">
        <f t="shared" si="1"/>
        <v/>
      </c>
      <c r="L9" s="393">
        <f t="shared" si="1"/>
        <v>45</v>
      </c>
      <c r="M9" s="393" t="str">
        <f t="shared" si="1"/>
        <v/>
      </c>
      <c r="N9" s="393" t="str">
        <f t="shared" si="1"/>
        <v/>
      </c>
      <c r="O9" s="393" t="str">
        <f t="shared" si="1"/>
        <v/>
      </c>
      <c r="P9" s="393" t="str">
        <f t="shared" si="1"/>
        <v/>
      </c>
      <c r="Q9" s="393" t="str">
        <f t="shared" si="1"/>
        <v/>
      </c>
      <c r="R9" s="393" t="str">
        <f t="shared" si="1"/>
        <v/>
      </c>
      <c r="S9" s="393" t="str">
        <f t="shared" si="1"/>
        <v/>
      </c>
      <c r="T9" s="394" t="str">
        <f t="shared" si="1"/>
        <v/>
      </c>
      <c r="U9" s="358">
        <f t="shared" si="2"/>
        <v>45</v>
      </c>
      <c r="V9" s="445">
        <f t="shared" si="3"/>
        <v>-15</v>
      </c>
      <c r="W9" s="360">
        <f t="shared" si="4"/>
        <v>98.62</v>
      </c>
      <c r="X9" s="122">
        <f t="shared" si="11"/>
        <v>6.4420000000000073</v>
      </c>
      <c r="Y9" s="446">
        <f t="shared" si="6"/>
        <v>-10</v>
      </c>
      <c r="Z9" s="115">
        <f t="shared" si="7"/>
        <v>5</v>
      </c>
      <c r="AA9" s="396">
        <f t="shared" si="8"/>
        <v>9</v>
      </c>
      <c r="AB9" s="396">
        <f>IF($AA9="n/a","",IFERROR(COUNTIF($AA$2:$AA9,"="&amp;AA9),""))</f>
        <v>4</v>
      </c>
      <c r="AC9" s="396">
        <f>COUNTIF($Z$2:Z8,"&lt;"&amp;Z9)</f>
        <v>1</v>
      </c>
      <c r="AD9" s="124">
        <f t="shared" si="9"/>
        <v>30</v>
      </c>
      <c r="AE9" s="126">
        <f t="shared" si="10"/>
        <v>20</v>
      </c>
      <c r="AG9" s="321" t="s">
        <v>86</v>
      </c>
      <c r="AH9" s="409" t="s">
        <v>47</v>
      </c>
      <c r="AI9" s="410">
        <v>1.2289814814814815E-3</v>
      </c>
    </row>
    <row r="10" spans="1:35" ht="13.15" x14ac:dyDescent="0.4">
      <c r="A10" s="71">
        <v>555</v>
      </c>
      <c r="B10" s="78" t="s">
        <v>280</v>
      </c>
      <c r="C10" t="str">
        <f t="shared" si="0"/>
        <v>tim meaden</v>
      </c>
      <c r="D10" s="71" t="s">
        <v>80</v>
      </c>
      <c r="E10" s="392" t="s">
        <v>266</v>
      </c>
      <c r="F10" s="392"/>
      <c r="H10" s="393" t="str">
        <f t="shared" si="1"/>
        <v/>
      </c>
      <c r="I10" s="393" t="str">
        <f t="shared" si="1"/>
        <v/>
      </c>
      <c r="J10" s="393" t="str">
        <f t="shared" si="1"/>
        <v/>
      </c>
      <c r="K10" s="393" t="str">
        <f t="shared" si="1"/>
        <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0</v>
      </c>
      <c r="V10" s="445">
        <f t="shared" si="3"/>
        <v>0</v>
      </c>
      <c r="W10" s="360" t="str">
        <f t="shared" si="4"/>
        <v/>
      </c>
      <c r="X10" s="122" t="str">
        <f t="shared" si="5"/>
        <v/>
      </c>
      <c r="Y10" s="446">
        <f t="shared" si="6"/>
        <v>0</v>
      </c>
      <c r="Z10" s="115" t="str">
        <f t="shared" si="7"/>
        <v>n/a</v>
      </c>
      <c r="AA10" s="396" t="str">
        <f t="shared" si="8"/>
        <v>n/a</v>
      </c>
      <c r="AB10" s="396" t="str">
        <f>IF($AA10="n/a","",IFERROR(COUNTIF($AA$2:$AA10,"="&amp;AA10),""))</f>
        <v/>
      </c>
      <c r="AC10" s="396">
        <f>COUNTIF($Z$2:Z9,"&lt;"&amp;Z10)</f>
        <v>0</v>
      </c>
      <c r="AD10" s="124">
        <f t="shared" si="9"/>
        <v>0</v>
      </c>
      <c r="AE10" s="126">
        <f t="shared" si="10"/>
        <v>0</v>
      </c>
      <c r="AG10" s="165" t="s">
        <v>40</v>
      </c>
      <c r="AH10" s="411" t="s">
        <v>66</v>
      </c>
      <c r="AI10" s="412">
        <v>1.1414351851851852E-3</v>
      </c>
    </row>
    <row r="11" spans="1:35" ht="13.15" x14ac:dyDescent="0.4">
      <c r="A11" s="71">
        <v>812</v>
      </c>
      <c r="B11" s="78" t="s">
        <v>157</v>
      </c>
      <c r="C11" t="str">
        <f t="shared" si="0"/>
        <v>simon acfield</v>
      </c>
      <c r="D11" s="71" t="s">
        <v>40</v>
      </c>
      <c r="E11" s="392" t="s">
        <v>267</v>
      </c>
      <c r="F11" s="392"/>
      <c r="H11" s="393" t="str">
        <f t="shared" si="1"/>
        <v/>
      </c>
      <c r="I11" s="393" t="str">
        <f t="shared" si="1"/>
        <v/>
      </c>
      <c r="J11" s="393" t="str">
        <f t="shared" si="1"/>
        <v/>
      </c>
      <c r="K11" s="393" t="str">
        <f t="shared" si="1"/>
        <v/>
      </c>
      <c r="L11" s="393">
        <f t="shared" si="1"/>
        <v>30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30</v>
      </c>
      <c r="V11" s="445">
        <f t="shared" si="3"/>
        <v>-15</v>
      </c>
      <c r="W11" s="360">
        <f t="shared" si="4"/>
        <v>98.62</v>
      </c>
      <c r="X11" s="122">
        <f t="shared" si="5"/>
        <v>7.3179999999999978</v>
      </c>
      <c r="Y11" s="446">
        <f t="shared" si="6"/>
        <v>-10</v>
      </c>
      <c r="Z11" s="115">
        <f t="shared" si="7"/>
        <v>5</v>
      </c>
      <c r="AA11" s="396">
        <f t="shared" si="8"/>
        <v>9</v>
      </c>
      <c r="AB11" s="396">
        <f>IF($AA11="n/a","",IFERROR(COUNTIF($AA$2:$AA11,"="&amp;AA11),""))</f>
        <v>5</v>
      </c>
      <c r="AC11" s="396">
        <f>COUNTIF($Z$2:Z10,"&lt;"&amp;Z11)</f>
        <v>1</v>
      </c>
      <c r="AD11" s="124">
        <f t="shared" si="9"/>
        <v>15</v>
      </c>
      <c r="AE11" s="126">
        <f t="shared" si="10"/>
        <v>5</v>
      </c>
      <c r="AG11" s="166" t="s">
        <v>41</v>
      </c>
      <c r="AH11" s="413" t="s">
        <v>82</v>
      </c>
      <c r="AI11" s="414">
        <v>1.1249537037037037E-3</v>
      </c>
    </row>
    <row r="12" spans="1:35" ht="13.15" x14ac:dyDescent="0.4">
      <c r="A12" s="71">
        <v>26</v>
      </c>
      <c r="B12" s="78" t="s">
        <v>158</v>
      </c>
      <c r="C12" t="str">
        <f t="shared" si="0"/>
        <v>robert downes</v>
      </c>
      <c r="D12" s="71" t="s">
        <v>86</v>
      </c>
      <c r="E12" s="392" t="s">
        <v>268</v>
      </c>
      <c r="F12" s="392"/>
      <c r="H12" s="393" t="str">
        <f t="shared" si="1"/>
        <v/>
      </c>
      <c r="I12" s="393" t="str">
        <f t="shared" si="1"/>
        <v/>
      </c>
      <c r="J12" s="393" t="str">
        <f t="shared" si="1"/>
        <v/>
      </c>
      <c r="K12" s="393" t="str">
        <f t="shared" si="1"/>
        <v/>
      </c>
      <c r="L12" s="393" t="str">
        <f t="shared" si="1"/>
        <v/>
      </c>
      <c r="M12" s="393">
        <f t="shared" si="1"/>
        <v>100</v>
      </c>
      <c r="N12" s="393" t="str">
        <f t="shared" si="1"/>
        <v/>
      </c>
      <c r="O12" s="393" t="str">
        <f t="shared" si="1"/>
        <v/>
      </c>
      <c r="P12" s="393" t="str">
        <f t="shared" si="1"/>
        <v/>
      </c>
      <c r="Q12" s="393" t="str">
        <f t="shared" si="1"/>
        <v/>
      </c>
      <c r="R12" s="393" t="str">
        <f t="shared" si="1"/>
        <v/>
      </c>
      <c r="S12" s="393" t="str">
        <f t="shared" si="1"/>
        <v/>
      </c>
      <c r="T12" s="394" t="str">
        <f t="shared" si="1"/>
        <v/>
      </c>
      <c r="U12" s="358">
        <f t="shared" si="2"/>
        <v>100</v>
      </c>
      <c r="V12" s="445">
        <f t="shared" si="3"/>
        <v>0</v>
      </c>
      <c r="W12" s="360">
        <f t="shared" si="4"/>
        <v>106.184</v>
      </c>
      <c r="X12" s="122">
        <f t="shared" si="5"/>
        <v>0.19700000000000273</v>
      </c>
      <c r="Y12" s="446">
        <f t="shared" si="12"/>
        <v>5</v>
      </c>
      <c r="Z12" s="115">
        <f t="shared" si="7"/>
        <v>4</v>
      </c>
      <c r="AA12" s="396">
        <f t="shared" si="8"/>
        <v>8</v>
      </c>
      <c r="AB12" s="396">
        <f>IF($AA12="n/a","",IFERROR(COUNTIF($AA$2:$AA12,"="&amp;AA12),""))</f>
        <v>1</v>
      </c>
      <c r="AC12" s="396">
        <f>COUNTIF($Z$2:Z11,"&lt;"&amp;Z12)</f>
        <v>0</v>
      </c>
      <c r="AD12" s="124">
        <f t="shared" si="9"/>
        <v>100</v>
      </c>
      <c r="AE12" s="126">
        <f t="shared" si="10"/>
        <v>105</v>
      </c>
      <c r="AG12" s="167" t="s">
        <v>16</v>
      </c>
      <c r="AH12" s="415" t="s">
        <v>82</v>
      </c>
      <c r="AI12" s="452">
        <v>1.1095717592592591E-3</v>
      </c>
    </row>
    <row r="13" spans="1:35" ht="13.15" x14ac:dyDescent="0.4">
      <c r="A13" s="71">
        <v>77</v>
      </c>
      <c r="B13" s="78" t="s">
        <v>118</v>
      </c>
      <c r="C13" t="str">
        <f t="shared" si="0"/>
        <v>simeon ouzas</v>
      </c>
      <c r="D13" s="71" t="s">
        <v>5</v>
      </c>
      <c r="E13" s="392" t="s">
        <v>269</v>
      </c>
      <c r="F13" s="387"/>
      <c r="H13" s="393" t="str">
        <f t="shared" si="1"/>
        <v/>
      </c>
      <c r="I13" s="393" t="str">
        <f t="shared" si="1"/>
        <v/>
      </c>
      <c r="J13" s="393" t="str">
        <f t="shared" si="1"/>
        <v/>
      </c>
      <c r="K13" s="393" t="str">
        <f t="shared" si="1"/>
        <v/>
      </c>
      <c r="L13" s="393" t="str">
        <f t="shared" si="1"/>
        <v/>
      </c>
      <c r="M13" s="393" t="str">
        <f t="shared" si="1"/>
        <v/>
      </c>
      <c r="N13" s="393" t="str">
        <f t="shared" si="1"/>
        <v/>
      </c>
      <c r="O13" s="393" t="str">
        <f t="shared" si="1"/>
        <v/>
      </c>
      <c r="P13" s="393" t="str">
        <f t="shared" si="1"/>
        <v/>
      </c>
      <c r="Q13" s="393" t="str">
        <f t="shared" si="1"/>
        <v/>
      </c>
      <c r="R13" s="393" t="str">
        <f t="shared" si="1"/>
        <v/>
      </c>
      <c r="S13" s="393">
        <f t="shared" si="1"/>
        <v>100</v>
      </c>
      <c r="T13" s="394" t="str">
        <f t="shared" si="1"/>
        <v/>
      </c>
      <c r="U13" s="358">
        <f t="shared" si="2"/>
        <v>100</v>
      </c>
      <c r="V13" s="445">
        <f t="shared" si="3"/>
        <v>0</v>
      </c>
      <c r="W13" s="360">
        <f t="shared" si="4"/>
        <v>105.3</v>
      </c>
      <c r="X13" s="122">
        <f t="shared" si="11"/>
        <v>1.1149999999999949</v>
      </c>
      <c r="Y13" s="446">
        <f t="shared" si="6"/>
        <v>-5</v>
      </c>
      <c r="Z13" s="115">
        <f t="shared" si="7"/>
        <v>1</v>
      </c>
      <c r="AA13" s="396">
        <f t="shared" si="8"/>
        <v>2</v>
      </c>
      <c r="AB13" s="396">
        <f>IF($AA13="n/a","",IFERROR(COUNTIF($AA$2:$AA13,"="&amp;AA13),""))</f>
        <v>1</v>
      </c>
      <c r="AC13" s="396">
        <f>COUNTIF($Z$2:Z12,"&lt;"&amp;Z13)</f>
        <v>0</v>
      </c>
      <c r="AD13" s="124">
        <f t="shared" si="9"/>
        <v>100</v>
      </c>
      <c r="AE13" s="126">
        <f t="shared" si="10"/>
        <v>95</v>
      </c>
      <c r="AG13" s="168" t="s">
        <v>13</v>
      </c>
      <c r="AH13" s="56" t="s">
        <v>49</v>
      </c>
      <c r="AI13" s="417">
        <v>1.1063657407407409E-3</v>
      </c>
    </row>
    <row r="14" spans="1:35" ht="13.5" thickBot="1" x14ac:dyDescent="0.45">
      <c r="A14" s="71">
        <v>68</v>
      </c>
      <c r="B14" s="78" t="s">
        <v>114</v>
      </c>
      <c r="C14" t="str">
        <f t="shared" si="0"/>
        <v>craig girvan</v>
      </c>
      <c r="D14" s="71" t="s">
        <v>85</v>
      </c>
      <c r="E14" s="392" t="s">
        <v>270</v>
      </c>
      <c r="F14" s="392"/>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445">
        <f t="shared" si="3"/>
        <v>-15</v>
      </c>
      <c r="W14" s="360">
        <f t="shared" si="4"/>
        <v>103.66800000000001</v>
      </c>
      <c r="X14" s="122">
        <f t="shared" si="5"/>
        <v>2.7499999999999716</v>
      </c>
      <c r="Y14" s="446">
        <f t="shared" si="6"/>
        <v>-10</v>
      </c>
      <c r="Z14" s="115">
        <f t="shared" si="7"/>
        <v>4</v>
      </c>
      <c r="AA14" s="396">
        <f t="shared" si="8"/>
        <v>7</v>
      </c>
      <c r="AB14" s="396">
        <f>IF($AA14="n/a","",IFERROR(COUNTIF($AA$2:$AA14,"="&amp;AA14),""))</f>
        <v>2</v>
      </c>
      <c r="AC14" s="396">
        <f>COUNTIF($Z$2:Z13,"&lt;"&amp;Z14)</f>
        <v>1</v>
      </c>
      <c r="AD14" s="124">
        <f t="shared" si="9"/>
        <v>60</v>
      </c>
      <c r="AE14" s="126">
        <f t="shared" si="10"/>
        <v>50</v>
      </c>
      <c r="AG14" s="169" t="s">
        <v>14</v>
      </c>
      <c r="AH14" s="453" t="s">
        <v>72</v>
      </c>
      <c r="AI14" s="454" t="s">
        <v>256</v>
      </c>
    </row>
    <row r="15" spans="1:35" x14ac:dyDescent="0.35">
      <c r="A15" s="71">
        <v>242</v>
      </c>
      <c r="B15" s="78" t="s">
        <v>187</v>
      </c>
      <c r="C15" t="str">
        <f t="shared" si="0"/>
        <v>leon bogers</v>
      </c>
      <c r="D15" s="71" t="s">
        <v>80</v>
      </c>
      <c r="E15" s="392" t="s">
        <v>271</v>
      </c>
      <c r="F15" s="392"/>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445">
        <f t="shared" si="13"/>
        <v>0</v>
      </c>
      <c r="W15" s="360" t="str">
        <f t="shared" si="4"/>
        <v/>
      </c>
      <c r="X15" s="122" t="str">
        <f t="shared" si="5"/>
        <v/>
      </c>
      <c r="Y15" s="446">
        <f t="shared" si="6"/>
        <v>0</v>
      </c>
      <c r="Z15" s="115" t="str">
        <f t="shared" si="7"/>
        <v>n/a</v>
      </c>
      <c r="AA15" s="396" t="str">
        <f t="shared" si="8"/>
        <v>n/a</v>
      </c>
      <c r="AB15" s="396" t="str">
        <f>IF($AA15="n/a","",IFERROR(COUNTIF($AA$2:$AA15,"="&amp;AA15),""))</f>
        <v/>
      </c>
      <c r="AC15" s="396">
        <f>COUNTIF($Z$2:Z14,"&lt;"&amp;Z15)</f>
        <v>0</v>
      </c>
      <c r="AD15" s="124">
        <f t="shared" si="9"/>
        <v>0</v>
      </c>
      <c r="AE15" s="126">
        <f t="shared" si="10"/>
        <v>0</v>
      </c>
    </row>
    <row r="16" spans="1:35" x14ac:dyDescent="0.35">
      <c r="A16" s="71">
        <v>341</v>
      </c>
      <c r="B16" s="78" t="s">
        <v>121</v>
      </c>
      <c r="C16" t="str">
        <f t="shared" si="0"/>
        <v>travis nott</v>
      </c>
      <c r="D16" s="71" t="s">
        <v>41</v>
      </c>
      <c r="E16" s="392" t="s">
        <v>272</v>
      </c>
      <c r="F16" s="392"/>
      <c r="H16" s="393" t="str">
        <f t="shared" si="1"/>
        <v/>
      </c>
      <c r="I16" s="393" t="str">
        <f t="shared" si="1"/>
        <v/>
      </c>
      <c r="J16" s="393" t="str">
        <f t="shared" si="1"/>
        <v/>
      </c>
      <c r="K16" s="393">
        <f t="shared" si="1"/>
        <v>75</v>
      </c>
      <c r="L16" s="393" t="str">
        <f t="shared" si="1"/>
        <v/>
      </c>
      <c r="M16" s="393" t="str">
        <f t="shared" si="1"/>
        <v/>
      </c>
      <c r="N16" s="393" t="str">
        <f t="shared" si="1"/>
        <v/>
      </c>
      <c r="O16" s="393" t="str">
        <f t="shared" si="1"/>
        <v/>
      </c>
      <c r="P16" s="393" t="str">
        <f t="shared" si="1"/>
        <v/>
      </c>
      <c r="Q16" s="393" t="str">
        <f t="shared" si="1"/>
        <v/>
      </c>
      <c r="R16" s="393" t="str">
        <f t="shared" si="1"/>
        <v/>
      </c>
      <c r="S16" s="393" t="str">
        <f t="shared" si="1"/>
        <v/>
      </c>
      <c r="T16" s="394" t="str">
        <f t="shared" si="1"/>
        <v/>
      </c>
      <c r="U16" s="358">
        <f t="shared" si="2"/>
        <v>75</v>
      </c>
      <c r="V16" s="445">
        <f t="shared" si="3"/>
        <v>-60</v>
      </c>
      <c r="W16" s="360">
        <f t="shared" si="4"/>
        <v>97.195999999999998</v>
      </c>
      <c r="X16" s="122">
        <f t="shared" si="5"/>
        <v>10.092999999999989</v>
      </c>
      <c r="Y16" s="446">
        <f t="shared" si="6"/>
        <v>-10</v>
      </c>
      <c r="Z16" s="115">
        <f t="shared" si="7"/>
        <v>5</v>
      </c>
      <c r="AA16" s="396">
        <f t="shared" si="8"/>
        <v>10</v>
      </c>
      <c r="AB16" s="396">
        <f>IF($AA16="n/a","",IFERROR(COUNTIF($AA$2:$AA16,"="&amp;AA16),""))</f>
        <v>2</v>
      </c>
      <c r="AC16" s="396">
        <f>COUNTIF($Z$2:Z15,"&lt;"&amp;Z16)</f>
        <v>4</v>
      </c>
      <c r="AD16" s="124">
        <f t="shared" si="9"/>
        <v>15</v>
      </c>
      <c r="AE16" s="126">
        <f t="shared" si="10"/>
        <v>5</v>
      </c>
    </row>
    <row r="17" spans="1:31" ht="13.15" x14ac:dyDescent="0.4">
      <c r="A17" s="71">
        <v>17</v>
      </c>
      <c r="B17" s="78" t="s">
        <v>281</v>
      </c>
      <c r="C17" t="str">
        <f t="shared" si="0"/>
        <v>craig baird</v>
      </c>
      <c r="D17" s="71" t="s">
        <v>4</v>
      </c>
      <c r="E17" s="387" t="s">
        <v>273</v>
      </c>
      <c r="F17" s="387" t="s">
        <v>153</v>
      </c>
      <c r="H17" s="393" t="str">
        <f t="shared" si="1"/>
        <v/>
      </c>
      <c r="I17" s="393" t="str">
        <f t="shared" si="1"/>
        <v/>
      </c>
      <c r="J17" s="393" t="str">
        <f t="shared" si="1"/>
        <v/>
      </c>
      <c r="K17" s="393" t="str">
        <f t="shared" si="1"/>
        <v/>
      </c>
      <c r="L17" s="393" t="str">
        <f t="shared" si="1"/>
        <v/>
      </c>
      <c r="M17" s="393" t="str">
        <f t="shared" si="1"/>
        <v/>
      </c>
      <c r="N17" s="393" t="str">
        <f t="shared" si="1"/>
        <v/>
      </c>
      <c r="O17" s="393" t="str">
        <f t="shared" si="1"/>
        <v/>
      </c>
      <c r="P17" s="393">
        <f t="shared" si="1"/>
        <v>100</v>
      </c>
      <c r="Q17" s="393" t="str">
        <f t="shared" si="1"/>
        <v/>
      </c>
      <c r="R17" s="393" t="str">
        <f t="shared" si="1"/>
        <v/>
      </c>
      <c r="S17" s="393" t="str">
        <f t="shared" si="1"/>
        <v/>
      </c>
      <c r="T17" s="394" t="str">
        <f t="shared" si="1"/>
        <v/>
      </c>
      <c r="U17" s="358">
        <f t="shared" si="2"/>
        <v>100</v>
      </c>
      <c r="V17" s="445">
        <f t="shared" si="3"/>
        <v>-25</v>
      </c>
      <c r="W17" s="360">
        <f t="shared" si="4"/>
        <v>109.873</v>
      </c>
      <c r="X17" s="122">
        <f t="shared" si="11"/>
        <v>-0.96399999999999864</v>
      </c>
      <c r="Y17" s="446">
        <f t="shared" si="6"/>
        <v>10</v>
      </c>
      <c r="Z17" s="115">
        <f t="shared" ref="Z17:Z21" si="14">IFERROR(VLOOKUP(D17,Class2019,4,0),"n/a")</f>
        <v>3</v>
      </c>
      <c r="AA17" s="396">
        <f t="shared" ref="AA17:AA21" si="15">IFERROR(VLOOKUP(D17,Class2019,3,0),"n/a")</f>
        <v>5</v>
      </c>
      <c r="AB17" s="396">
        <f>IF($AA17="n/a","",IFERROR(COUNTIF($AA$2:$AA17,"="&amp;AA17),""))</f>
        <v>1</v>
      </c>
      <c r="AC17" s="396">
        <f>COUNTIF($Z$2:Z16,"&lt;"&amp;Z17)</f>
        <v>1</v>
      </c>
      <c r="AD17" s="124">
        <f t="shared" ref="AD17:AD21" si="16">IF($AA17="n/a",0,IFERROR(VLOOKUP(AB17+AC17,Points2019,2,0),15))</f>
        <v>75</v>
      </c>
      <c r="AE17" s="126">
        <f t="shared" si="10"/>
        <v>85</v>
      </c>
    </row>
    <row r="18" spans="1:31" x14ac:dyDescent="0.35">
      <c r="A18" s="71">
        <v>1</v>
      </c>
      <c r="B18" s="78" t="s">
        <v>282</v>
      </c>
      <c r="C18" t="str">
        <f t="shared" si="0"/>
        <v>roberto ferrari</v>
      </c>
      <c r="D18" s="71" t="s">
        <v>85</v>
      </c>
      <c r="E18" s="392" t="s">
        <v>274</v>
      </c>
      <c r="F18" s="392"/>
      <c r="H18" s="393" t="str">
        <f t="shared" si="1"/>
        <v/>
      </c>
      <c r="I18" s="393" t="str">
        <f t="shared" si="1"/>
        <v/>
      </c>
      <c r="J18" s="393" t="str">
        <f t="shared" si="1"/>
        <v/>
      </c>
      <c r="K18" s="393" t="str">
        <f t="shared" si="1"/>
        <v/>
      </c>
      <c r="L18" s="393" t="str">
        <f t="shared" si="1"/>
        <v/>
      </c>
      <c r="M18" s="393" t="str">
        <f t="shared" si="1"/>
        <v/>
      </c>
      <c r="N18" s="393">
        <f t="shared" si="1"/>
        <v>60</v>
      </c>
      <c r="O18" s="393" t="str">
        <f t="shared" si="1"/>
        <v/>
      </c>
      <c r="P18" s="393" t="str">
        <f t="shared" si="1"/>
        <v/>
      </c>
      <c r="Q18" s="393" t="str">
        <f t="shared" si="1"/>
        <v/>
      </c>
      <c r="R18" s="393" t="str">
        <f t="shared" si="1"/>
        <v/>
      </c>
      <c r="S18" s="393" t="str">
        <f t="shared" si="1"/>
        <v/>
      </c>
      <c r="T18" s="394" t="str">
        <f t="shared" si="1"/>
        <v/>
      </c>
      <c r="U18" s="358">
        <f t="shared" si="2"/>
        <v>60</v>
      </c>
      <c r="V18" s="445">
        <f t="shared" si="3"/>
        <v>-30</v>
      </c>
      <c r="W18" s="360">
        <f t="shared" si="4"/>
        <v>103.66800000000001</v>
      </c>
      <c r="X18" s="122">
        <f t="shared" si="5"/>
        <v>5.7109999999999843</v>
      </c>
      <c r="Y18" s="446">
        <f t="shared" si="6"/>
        <v>-10</v>
      </c>
      <c r="Z18" s="115">
        <f t="shared" si="14"/>
        <v>4</v>
      </c>
      <c r="AA18" s="396">
        <f t="shared" si="15"/>
        <v>7</v>
      </c>
      <c r="AB18" s="396">
        <f>IF($AA18="n/a","",IFERROR(COUNTIF($AA$2:$AA18,"="&amp;AA18),""))</f>
        <v>3</v>
      </c>
      <c r="AC18" s="396">
        <f>COUNTIF($Z$2:Z17,"&lt;"&amp;Z18)</f>
        <v>2</v>
      </c>
      <c r="AD18" s="124">
        <f t="shared" si="16"/>
        <v>30</v>
      </c>
      <c r="AE18" s="126">
        <f t="shared" si="10"/>
        <v>20</v>
      </c>
    </row>
    <row r="19" spans="1:31" x14ac:dyDescent="0.35">
      <c r="A19" s="71">
        <v>29</v>
      </c>
      <c r="B19" s="78" t="s">
        <v>186</v>
      </c>
      <c r="C19" t="str">
        <f t="shared" si="0"/>
        <v>orlando lara</v>
      </c>
      <c r="D19" s="71" t="s">
        <v>80</v>
      </c>
      <c r="E19" s="392" t="s">
        <v>275</v>
      </c>
      <c r="F19" s="392"/>
      <c r="H19" s="393" t="str">
        <f t="shared" si="1"/>
        <v/>
      </c>
      <c r="I19" s="393" t="str">
        <f t="shared" si="1"/>
        <v/>
      </c>
      <c r="J19" s="393" t="str">
        <f t="shared" si="1"/>
        <v/>
      </c>
      <c r="K19" s="393" t="str">
        <f t="shared" si="1"/>
        <v/>
      </c>
      <c r="L19" s="393" t="str">
        <f t="shared" si="1"/>
        <v/>
      </c>
      <c r="M19" s="393" t="str">
        <f t="shared" si="1"/>
        <v/>
      </c>
      <c r="N19" s="393" t="str">
        <f t="shared" si="1"/>
        <v/>
      </c>
      <c r="O19" s="393" t="str">
        <f t="shared" si="1"/>
        <v/>
      </c>
      <c r="P19" s="393" t="str">
        <f t="shared" si="1"/>
        <v/>
      </c>
      <c r="Q19" s="393" t="str">
        <f t="shared" si="1"/>
        <v/>
      </c>
      <c r="R19" s="393" t="str">
        <f t="shared" si="1"/>
        <v/>
      </c>
      <c r="S19" s="393" t="str">
        <f t="shared" si="1"/>
        <v/>
      </c>
      <c r="T19" s="394" t="str">
        <f t="shared" si="1"/>
        <v/>
      </c>
      <c r="U19" s="358">
        <f t="shared" si="2"/>
        <v>0</v>
      </c>
      <c r="V19" s="445">
        <f t="shared" si="3"/>
        <v>0</v>
      </c>
      <c r="W19" s="360" t="str">
        <f t="shared" si="4"/>
        <v/>
      </c>
      <c r="X19" s="122" t="str">
        <f t="shared" si="5"/>
        <v/>
      </c>
      <c r="Y19" s="446">
        <f t="shared" si="12"/>
        <v>0</v>
      </c>
      <c r="Z19" s="115" t="str">
        <f t="shared" si="14"/>
        <v>n/a</v>
      </c>
      <c r="AA19" s="396" t="str">
        <f t="shared" si="15"/>
        <v>n/a</v>
      </c>
      <c r="AB19" s="396" t="str">
        <f>IF($AA19="n/a","",IFERROR(COUNTIF($AA$2:$AA19,"="&amp;AA19),""))</f>
        <v/>
      </c>
      <c r="AC19" s="396">
        <f>COUNTIF($Z$2:Z18,"&lt;"&amp;Z19)</f>
        <v>0</v>
      </c>
      <c r="AD19" s="124">
        <f t="shared" si="16"/>
        <v>0</v>
      </c>
      <c r="AE19" s="126">
        <f t="shared" si="10"/>
        <v>0</v>
      </c>
    </row>
    <row r="20" spans="1:31" x14ac:dyDescent="0.35">
      <c r="A20" s="71">
        <v>47</v>
      </c>
      <c r="B20" s="78" t="s">
        <v>125</v>
      </c>
      <c r="C20" t="str">
        <f t="shared" si="0"/>
        <v>leigh mummery</v>
      </c>
      <c r="D20" s="71" t="s">
        <v>3</v>
      </c>
      <c r="E20" s="392" t="s">
        <v>276</v>
      </c>
      <c r="F20" s="392"/>
      <c r="H20" s="393" t="str">
        <f t="shared" si="1"/>
        <v/>
      </c>
      <c r="I20" s="393" t="str">
        <f t="shared" si="1"/>
        <v/>
      </c>
      <c r="J20" s="393" t="str">
        <f t="shared" si="1"/>
        <v/>
      </c>
      <c r="K20" s="393" t="str">
        <f t="shared" si="1"/>
        <v/>
      </c>
      <c r="L20" s="393" t="str">
        <f t="shared" si="1"/>
        <v/>
      </c>
      <c r="M20" s="393" t="str">
        <f t="shared" si="1"/>
        <v/>
      </c>
      <c r="N20" s="393" t="str">
        <f t="shared" si="1"/>
        <v/>
      </c>
      <c r="O20" s="393" t="str">
        <f t="shared" si="1"/>
        <v/>
      </c>
      <c r="P20" s="393" t="str">
        <f t="shared" si="1"/>
        <v/>
      </c>
      <c r="Q20" s="393" t="str">
        <f t="shared" si="1"/>
        <v/>
      </c>
      <c r="R20" s="393" t="str">
        <f t="shared" si="1"/>
        <v/>
      </c>
      <c r="S20" s="393" t="str">
        <f t="shared" si="1"/>
        <v/>
      </c>
      <c r="T20" s="394">
        <f t="shared" si="1"/>
        <v>100</v>
      </c>
      <c r="U20" s="358">
        <f t="shared" si="2"/>
        <v>100</v>
      </c>
      <c r="V20" s="445">
        <f t="shared" si="3"/>
        <v>0</v>
      </c>
      <c r="W20" s="360">
        <f t="shared" si="4"/>
        <v>107.387</v>
      </c>
      <c r="X20" s="122">
        <f t="shared" si="5"/>
        <v>7.4860000000000042</v>
      </c>
      <c r="Y20" s="446">
        <f t="shared" si="6"/>
        <v>-10</v>
      </c>
      <c r="Z20" s="115">
        <f t="shared" si="14"/>
        <v>1</v>
      </c>
      <c r="AA20" s="396">
        <f t="shared" si="15"/>
        <v>1</v>
      </c>
      <c r="AB20" s="396">
        <f>IF($AA20="n/a","",IFERROR(COUNTIF($AA$2:$AA20,"="&amp;AA20),""))</f>
        <v>1</v>
      </c>
      <c r="AC20" s="396">
        <f>COUNTIF($Z$2:Z19,"&lt;"&amp;Z20)</f>
        <v>0</v>
      </c>
      <c r="AD20" s="124">
        <f t="shared" si="16"/>
        <v>100</v>
      </c>
      <c r="AE20" s="126">
        <f t="shared" si="10"/>
        <v>90</v>
      </c>
    </row>
    <row r="21" spans="1:31" x14ac:dyDescent="0.35">
      <c r="A21" s="71">
        <v>33</v>
      </c>
      <c r="B21" s="78" t="s">
        <v>124</v>
      </c>
      <c r="C21" t="str">
        <f t="shared" si="0"/>
        <v>john mcbreen</v>
      </c>
      <c r="D21" s="71" t="s">
        <v>86</v>
      </c>
      <c r="E21" s="392" t="s">
        <v>277</v>
      </c>
      <c r="F21" s="392"/>
      <c r="H21" s="393" t="str">
        <f t="shared" si="1"/>
        <v/>
      </c>
      <c r="I21" s="393" t="str">
        <f t="shared" si="1"/>
        <v/>
      </c>
      <c r="J21" s="393" t="str">
        <f t="shared" si="1"/>
        <v/>
      </c>
      <c r="K21" s="393" t="str">
        <f t="shared" si="1"/>
        <v/>
      </c>
      <c r="L21" s="393" t="str">
        <f t="shared" si="1"/>
        <v/>
      </c>
      <c r="M21" s="393">
        <f t="shared" si="1"/>
        <v>75</v>
      </c>
      <c r="N21" s="393" t="str">
        <f t="shared" si="1"/>
        <v/>
      </c>
      <c r="O21" s="393" t="str">
        <f t="shared" si="1"/>
        <v/>
      </c>
      <c r="P21" s="393" t="str">
        <f t="shared" ref="P21:T21" si="17">IF($D21=P$1,$U21,"")</f>
        <v/>
      </c>
      <c r="Q21" s="393" t="str">
        <f t="shared" si="17"/>
        <v/>
      </c>
      <c r="R21" s="393" t="str">
        <f t="shared" si="17"/>
        <v/>
      </c>
      <c r="S21" s="393" t="str">
        <f t="shared" si="17"/>
        <v/>
      </c>
      <c r="T21" s="394" t="str">
        <f t="shared" si="17"/>
        <v/>
      </c>
      <c r="U21" s="358">
        <f t="shared" si="2"/>
        <v>75</v>
      </c>
      <c r="V21" s="445">
        <f t="shared" si="3"/>
        <v>-45</v>
      </c>
      <c r="W21" s="360">
        <f t="shared" si="4"/>
        <v>106.184</v>
      </c>
      <c r="X21" s="122">
        <f t="shared" si="11"/>
        <v>10.045000000000002</v>
      </c>
      <c r="Y21" s="446">
        <f t="shared" si="6"/>
        <v>-10</v>
      </c>
      <c r="Z21" s="115">
        <f t="shared" si="14"/>
        <v>4</v>
      </c>
      <c r="AA21" s="396">
        <f t="shared" si="15"/>
        <v>8</v>
      </c>
      <c r="AB21" s="396">
        <f>IF($AA21="n/a","",IFERROR(COUNTIF($AA$2:$AA21,"="&amp;AA21),""))</f>
        <v>2</v>
      </c>
      <c r="AC21" s="396">
        <f>COUNTIF($Z$2:Z20,"&lt;"&amp;Z21)</f>
        <v>3</v>
      </c>
      <c r="AD21" s="124">
        <f t="shared" si="16"/>
        <v>30</v>
      </c>
      <c r="AE21" s="126">
        <f t="shared" si="10"/>
        <v>20</v>
      </c>
    </row>
    <row r="22" spans="1:31" x14ac:dyDescent="0.35">
      <c r="A22" s="71"/>
      <c r="B22"/>
      <c r="C22"/>
      <c r="E22" s="392"/>
      <c r="F22" s="392"/>
      <c r="H22" s="393" t="str">
        <f t="shared" ref="H22:T23" si="18">IF($D22=H$1,$U22,"")</f>
        <v/>
      </c>
      <c r="I22" s="393" t="str">
        <f t="shared" si="18"/>
        <v/>
      </c>
      <c r="J22" s="393" t="str">
        <f t="shared" si="18"/>
        <v/>
      </c>
      <c r="K22" s="393" t="str">
        <f t="shared" si="18"/>
        <v/>
      </c>
      <c r="L22" s="393" t="str">
        <f t="shared" si="18"/>
        <v/>
      </c>
      <c r="M22" s="393" t="str">
        <f t="shared" si="18"/>
        <v/>
      </c>
      <c r="N22" s="393" t="str">
        <f t="shared" si="18"/>
        <v/>
      </c>
      <c r="O22" s="393" t="str">
        <f t="shared" si="18"/>
        <v/>
      </c>
      <c r="P22" s="393" t="str">
        <f t="shared" si="18"/>
        <v/>
      </c>
      <c r="Q22" s="393" t="str">
        <f t="shared" si="18"/>
        <v/>
      </c>
      <c r="R22" s="393" t="str">
        <f t="shared" si="18"/>
        <v/>
      </c>
      <c r="S22" s="393" t="str">
        <f t="shared" si="18"/>
        <v/>
      </c>
      <c r="T22" s="394" t="str">
        <f t="shared" si="18"/>
        <v/>
      </c>
      <c r="U22" s="358">
        <f t="shared" si="2"/>
        <v>0</v>
      </c>
      <c r="V22" s="445"/>
      <c r="W22" s="360"/>
      <c r="X22" s="122"/>
      <c r="Y22" s="446"/>
      <c r="Z22" s="115" t="str">
        <f t="shared" si="7"/>
        <v>n/a</v>
      </c>
      <c r="AA22" s="396" t="str">
        <f t="shared" si="8"/>
        <v>n/a</v>
      </c>
      <c r="AB22" s="396" t="str">
        <f>IF($AA22="n/a","",IFERROR(COUNTIF($AA$2:$AA22,"="&amp;AA22),""))</f>
        <v/>
      </c>
      <c r="AC22" s="396">
        <f>COUNTIF($Z$2:Z21,"&lt;"&amp;Z22)</f>
        <v>0</v>
      </c>
      <c r="AD22" s="124">
        <f t="shared" si="9"/>
        <v>0</v>
      </c>
      <c r="AE22" s="126">
        <f t="shared" si="10"/>
        <v>0</v>
      </c>
    </row>
    <row r="23" spans="1:31" ht="13.15" thickBot="1" x14ac:dyDescent="0.4">
      <c r="A23" s="195"/>
      <c r="B23" s="171"/>
      <c r="C23" s="171"/>
      <c r="D23" s="194"/>
      <c r="E23" s="423"/>
      <c r="F23" s="423"/>
      <c r="G23" s="194"/>
      <c r="H23" s="424" t="str">
        <f t="shared" si="18"/>
        <v/>
      </c>
      <c r="I23" s="424" t="str">
        <f t="shared" si="18"/>
        <v/>
      </c>
      <c r="J23" s="424" t="str">
        <f t="shared" si="18"/>
        <v/>
      </c>
      <c r="K23" s="424" t="str">
        <f t="shared" si="18"/>
        <v/>
      </c>
      <c r="L23" s="424" t="str">
        <f t="shared" si="18"/>
        <v/>
      </c>
      <c r="M23" s="424" t="str">
        <f t="shared" si="18"/>
        <v/>
      </c>
      <c r="N23" s="424" t="str">
        <f t="shared" si="18"/>
        <v/>
      </c>
      <c r="O23" s="424" t="str">
        <f t="shared" si="18"/>
        <v/>
      </c>
      <c r="P23" s="424" t="str">
        <f t="shared" si="18"/>
        <v/>
      </c>
      <c r="Q23" s="424" t="str">
        <f t="shared" si="18"/>
        <v/>
      </c>
      <c r="R23" s="424" t="str">
        <f t="shared" si="18"/>
        <v/>
      </c>
      <c r="S23" s="424" t="str">
        <f t="shared" si="18"/>
        <v/>
      </c>
      <c r="T23" s="425" t="str">
        <f t="shared" si="18"/>
        <v/>
      </c>
      <c r="U23" s="359"/>
      <c r="V23" s="447"/>
      <c r="W23" s="448"/>
      <c r="X23" s="449"/>
      <c r="Y23" s="450"/>
      <c r="Z23" s="197" t="str">
        <f t="shared" si="7"/>
        <v>n/a</v>
      </c>
      <c r="AA23" s="197" t="str">
        <f t="shared" si="8"/>
        <v>n/a</v>
      </c>
      <c r="AB23" s="197" t="str">
        <f>IF($AA23="n/a","",IFERROR(COUNTIF($AA$2:$AA23,"="&amp;AA23),""))</f>
        <v/>
      </c>
      <c r="AC23" s="396">
        <f>COUNTIF($Z$2:Z22,"&lt;"&amp;Z23)</f>
        <v>0</v>
      </c>
      <c r="AD23" s="198">
        <f t="shared" si="9"/>
        <v>0</v>
      </c>
      <c r="AE23" s="127">
        <f t="shared" si="10"/>
        <v>0</v>
      </c>
    </row>
    <row r="24" spans="1:31" ht="13.15" thickBot="1" x14ac:dyDescent="0.4">
      <c r="F24" s="426"/>
      <c r="G24" s="427" t="s">
        <v>26</v>
      </c>
      <c r="H24" s="114">
        <f t="shared" ref="H24:U24" si="19">COUNT(H2:H23)</f>
        <v>0</v>
      </c>
      <c r="I24" s="114">
        <f t="shared" si="19"/>
        <v>0</v>
      </c>
      <c r="J24" s="114">
        <f t="shared" si="19"/>
        <v>1</v>
      </c>
      <c r="K24" s="114">
        <f t="shared" si="19"/>
        <v>2</v>
      </c>
      <c r="L24" s="114">
        <f t="shared" si="19"/>
        <v>5</v>
      </c>
      <c r="M24" s="114">
        <f t="shared" si="19"/>
        <v>2</v>
      </c>
      <c r="N24" s="114">
        <f t="shared" si="19"/>
        <v>3</v>
      </c>
      <c r="O24" s="114">
        <f t="shared" si="19"/>
        <v>0</v>
      </c>
      <c r="P24" s="114">
        <f t="shared" si="19"/>
        <v>1</v>
      </c>
      <c r="Q24" s="114">
        <f t="shared" si="19"/>
        <v>0</v>
      </c>
      <c r="R24" s="114">
        <f t="shared" si="19"/>
        <v>0</v>
      </c>
      <c r="S24" s="114">
        <f t="shared" si="19"/>
        <v>1</v>
      </c>
      <c r="T24" s="114">
        <f t="shared" si="19"/>
        <v>1</v>
      </c>
      <c r="U24" s="190">
        <f t="shared" si="19"/>
        <v>21</v>
      </c>
      <c r="V24" s="428"/>
      <c r="W24" s="428"/>
      <c r="Y24" s="428"/>
      <c r="Z24" s="428"/>
      <c r="AA24" s="428"/>
      <c r="AB24" s="428"/>
      <c r="AC24" s="428"/>
      <c r="AD24" s="428"/>
      <c r="AE24" s="428"/>
    </row>
    <row r="26" spans="1:31" ht="13.15" x14ac:dyDescent="0.4">
      <c r="B26" s="430"/>
      <c r="C26" s="430"/>
      <c r="D26" s="72"/>
      <c r="V26" s="72"/>
      <c r="Z26" s="72"/>
      <c r="AA26" s="72"/>
      <c r="AB26" s="72"/>
      <c r="AC26" s="72"/>
      <c r="AD26" s="72"/>
    </row>
  </sheetData>
  <mergeCells count="1">
    <mergeCell ref="AG1:AI1"/>
  </mergeCells>
  <conditionalFormatting sqref="A2:L16 O2:T16 V2:Y23 A22:T23">
    <cfRule type="expression" dxfId="168" priority="40" stopIfTrue="1">
      <formula>$D2="SNA"</formula>
    </cfRule>
    <cfRule type="expression" dxfId="167" priority="41" stopIfTrue="1">
      <formula>$D2="SNB"</formula>
    </cfRule>
    <cfRule type="expression" dxfId="166" priority="42">
      <formula>$D2="SNC"</formula>
    </cfRule>
    <cfRule type="expression" dxfId="165" priority="43">
      <formula>$D2="SND"</formula>
    </cfRule>
    <cfRule type="expression" dxfId="164" priority="44">
      <formula>$D2="NAC"</formula>
    </cfRule>
    <cfRule type="expression" dxfId="163" priority="45">
      <formula>$D2="NBC"</formula>
    </cfRule>
    <cfRule type="expression" dxfId="162" priority="46">
      <formula>$D2="NCC"</formula>
    </cfRule>
    <cfRule type="expression" dxfId="161" priority="47">
      <formula>$D2="NDC"</formula>
    </cfRule>
    <cfRule type="expression" dxfId="160" priority="48">
      <formula>$D2="ABMOD"</formula>
    </cfRule>
    <cfRule type="expression" dxfId="159" priority="49">
      <formula>$D2="CDMOD"</formula>
    </cfRule>
    <cfRule type="expression" dxfId="158" priority="50">
      <formula>$D2="SMOD"</formula>
    </cfRule>
    <cfRule type="expression" dxfId="157" priority="51">
      <formula>$D2="RES"</formula>
    </cfRule>
    <cfRule type="expression" dxfId="156" priority="52">
      <formula>$D2="OPN"</formula>
    </cfRule>
  </conditionalFormatting>
  <conditionalFormatting sqref="M2:N16">
    <cfRule type="expression" dxfId="155" priority="27" stopIfTrue="1">
      <formula>$D2="SNA"</formula>
    </cfRule>
    <cfRule type="expression" dxfId="154" priority="28" stopIfTrue="1">
      <formula>$D2="SNB"</formula>
    </cfRule>
    <cfRule type="expression" dxfId="153" priority="29">
      <formula>$D2="SNC"</formula>
    </cfRule>
    <cfRule type="expression" dxfId="152" priority="30">
      <formula>$D2="SND"</formula>
    </cfRule>
    <cfRule type="expression" dxfId="151" priority="31">
      <formula>$D2="NAC"</formula>
    </cfRule>
    <cfRule type="expression" dxfId="150" priority="32">
      <formula>$D2="NBC"</formula>
    </cfRule>
    <cfRule type="expression" dxfId="149" priority="33">
      <formula>$D2="NCC"</formula>
    </cfRule>
    <cfRule type="expression" dxfId="148" priority="34">
      <formula>$D2="NDC"</formula>
    </cfRule>
    <cfRule type="expression" dxfId="147" priority="35">
      <formula>$D2="ABMOD"</formula>
    </cfRule>
    <cfRule type="expression" dxfId="146" priority="36">
      <formula>$D2="CDMOD"</formula>
    </cfRule>
    <cfRule type="expression" dxfId="145" priority="37">
      <formula>$D2="SMOD"</formula>
    </cfRule>
    <cfRule type="expression" dxfId="144" priority="38">
      <formula>$D2="RES"</formula>
    </cfRule>
    <cfRule type="expression" dxfId="143" priority="39">
      <formula>$D2="OPN"</formula>
    </cfRule>
  </conditionalFormatting>
  <conditionalFormatting sqref="O17:T21 A17:L21">
    <cfRule type="expression" dxfId="142" priority="14" stopIfTrue="1">
      <formula>$D17="SNA"</formula>
    </cfRule>
    <cfRule type="expression" dxfId="141" priority="15" stopIfTrue="1">
      <formula>$D17="SNB"</formula>
    </cfRule>
    <cfRule type="expression" dxfId="140" priority="16">
      <formula>$D17="SNC"</formula>
    </cfRule>
    <cfRule type="expression" dxfId="139" priority="17">
      <formula>$D17="SND"</formula>
    </cfRule>
    <cfRule type="expression" dxfId="138" priority="18">
      <formula>$D17="NAC"</formula>
    </cfRule>
    <cfRule type="expression" dxfId="137" priority="19">
      <formula>$D17="NBC"</formula>
    </cfRule>
    <cfRule type="expression" dxfId="136" priority="20">
      <formula>$D17="NCC"</formula>
    </cfRule>
    <cfRule type="expression" dxfId="135" priority="21">
      <formula>$D17="NDC"</formula>
    </cfRule>
    <cfRule type="expression" dxfId="134" priority="22">
      <formula>$D17="ABMOD"</formula>
    </cfRule>
    <cfRule type="expression" dxfId="133" priority="23">
      <formula>$D17="CDMOD"</formula>
    </cfRule>
    <cfRule type="expression" dxfId="132" priority="24">
      <formula>$D17="SMOD"</formula>
    </cfRule>
    <cfRule type="expression" dxfId="131" priority="25">
      <formula>$D17="RES"</formula>
    </cfRule>
    <cfRule type="expression" dxfId="130" priority="26">
      <formula>$D17="OPN"</formula>
    </cfRule>
  </conditionalFormatting>
  <conditionalFormatting sqref="M17:N21">
    <cfRule type="expression" dxfId="129" priority="1" stopIfTrue="1">
      <formula>$D17="SNA"</formula>
    </cfRule>
    <cfRule type="expression" dxfId="128" priority="2" stopIfTrue="1">
      <formula>$D17="SNB"</formula>
    </cfRule>
    <cfRule type="expression" dxfId="127" priority="3">
      <formula>$D17="SNC"</formula>
    </cfRule>
    <cfRule type="expression" dxfId="126" priority="4">
      <formula>$D17="SND"</formula>
    </cfRule>
    <cfRule type="expression" dxfId="125" priority="5">
      <formula>$D17="NAC"</formula>
    </cfRule>
    <cfRule type="expression" dxfId="124" priority="6">
      <formula>$D17="NBC"</formula>
    </cfRule>
    <cfRule type="expression" dxfId="123" priority="7">
      <formula>$D17="NCC"</formula>
    </cfRule>
    <cfRule type="expression" dxfId="122" priority="8">
      <formula>$D17="NDC"</formula>
    </cfRule>
    <cfRule type="expression" dxfId="121" priority="9">
      <formula>$D17="ABMOD"</formula>
    </cfRule>
    <cfRule type="expression" dxfId="120" priority="10">
      <formula>$D17="CDMOD"</formula>
    </cfRule>
    <cfRule type="expression" dxfId="119" priority="11">
      <formula>$D17="SMOD"</formula>
    </cfRule>
    <cfRule type="expression" dxfId="118" priority="12">
      <formula>$D17="RES"</formula>
    </cfRule>
    <cfRule type="expression" dxfId="117"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2EE3-470E-4BC5-B6A3-E138276F49CA}">
  <dimension ref="A1:AI31"/>
  <sheetViews>
    <sheetView zoomScale="90" zoomScaleNormal="90" workbookViewId="0">
      <selection activeCell="A2" sqref="A2"/>
    </sheetView>
  </sheetViews>
  <sheetFormatPr defaultColWidth="8.86328125" defaultRowHeight="12.75" x14ac:dyDescent="0.35"/>
  <cols>
    <col min="1" max="1" width="8.1328125" style="70" customWidth="1"/>
    <col min="2" max="2" width="24.3984375" style="386" customWidth="1"/>
    <col min="3" max="3" width="20.73046875" style="71" hidden="1" customWidth="1"/>
    <col min="4" max="4" width="8.265625" style="71" bestFit="1" customWidth="1"/>
    <col min="5" max="5" width="12.59765625" style="71" customWidth="1"/>
    <col min="6" max="6" width="16.1328125" style="71" bestFit="1" customWidth="1"/>
    <col min="7" max="7" width="9.265625" style="71" bestFit="1" customWidth="1"/>
    <col min="8" max="20" width="7.73046875" style="71" customWidth="1"/>
    <col min="21" max="21" width="6.73046875" style="71" customWidth="1"/>
    <col min="22" max="22" width="7.265625" style="71" bestFit="1" customWidth="1"/>
    <col min="23" max="23" width="11" style="71" bestFit="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460">
        <v>73</v>
      </c>
      <c r="B2" s="245" t="s">
        <v>105</v>
      </c>
      <c r="C2" s="245" t="str">
        <f>LOWER(B2)</f>
        <v>david adam</v>
      </c>
      <c r="D2" s="388" t="s">
        <v>16</v>
      </c>
      <c r="E2" s="457" t="s">
        <v>286</v>
      </c>
      <c r="F2" s="457" t="s">
        <v>153</v>
      </c>
      <c r="G2" s="245" t="s">
        <v>164</v>
      </c>
      <c r="H2" s="388" t="str">
        <f t="shared" ref="H2:T21" si="0">IF($D2=H$1,$U2,"")</f>
        <v/>
      </c>
      <c r="I2" s="388" t="str">
        <f t="shared" si="0"/>
        <v/>
      </c>
      <c r="J2" s="388">
        <f t="shared" si="0"/>
        <v>100</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8" si="1">IFERROR(VLOOKUP($AB2,Points2018,2,0),0)</f>
        <v>100</v>
      </c>
      <c r="V2" s="247">
        <f t="shared" ref="V2:V28" si="2">AD2-U2</f>
        <v>0</v>
      </c>
      <c r="W2" s="354">
        <f t="shared" ref="W2:W27" si="3">IFERROR(VLOOKUP(D2,BenchmarksRd1,3,0)*86400,"")</f>
        <v>86.146999999999991</v>
      </c>
      <c r="X2" s="355">
        <f t="shared" ref="X2:X27" si="4">IFERROR((($E2*86400)-W2),"")</f>
        <v>-4.8999999999978172E-2</v>
      </c>
      <c r="Y2" s="356">
        <f>IF(U2=0,0,IF(X2&lt;=0,10,IF(X2&lt;0.5,5,IF(X2&lt;1,0,IF(X2&lt;2,-5,-10)))))</f>
        <v>10</v>
      </c>
      <c r="Z2" s="129">
        <f t="shared" ref="Z2:Z28" si="5">IFERROR(VLOOKUP(D2,Class2019,4,0),"n/a")</f>
        <v>6</v>
      </c>
      <c r="AA2" s="129">
        <f t="shared" ref="AA2:AA28" si="6">IFERROR(VLOOKUP(D2,Class2019,3,0),"n/a")</f>
        <v>11</v>
      </c>
      <c r="AB2" s="129">
        <f>IF($AA2="n/a","",IFERROR(COUNTIF($AA$2:$AA2,"="&amp;AA2),""))</f>
        <v>1</v>
      </c>
      <c r="AC2" s="129">
        <f>COUNTIF($Z1:Z$2,"&lt;"&amp;Z2)</f>
        <v>0</v>
      </c>
      <c r="AD2" s="159">
        <f t="shared" ref="AD2:AD28" si="7">IF($AA2="n/a",0,IFERROR(VLOOKUP(AB2+AC2,Points2019,2,0),15))</f>
        <v>100</v>
      </c>
      <c r="AE2" s="125">
        <f t="shared" ref="AE2:AE28" si="8">(U2+V2+Y2)</f>
        <v>110</v>
      </c>
      <c r="AG2" s="161" t="s">
        <v>3</v>
      </c>
      <c r="AH2" s="390" t="s">
        <v>47</v>
      </c>
      <c r="AI2" s="391">
        <v>1.1239236111111111E-3</v>
      </c>
    </row>
    <row r="3" spans="1:35" ht="13.15" x14ac:dyDescent="0.4">
      <c r="A3" s="461">
        <v>62</v>
      </c>
      <c r="B3" s="1" t="s">
        <v>112</v>
      </c>
      <c r="C3" s="1" t="str">
        <f t="shared" ref="C3:C28" si="9">LOWER(B3)</f>
        <v>noel heritage</v>
      </c>
      <c r="D3" s="8" t="s">
        <v>40</v>
      </c>
      <c r="E3" s="11" t="s">
        <v>287</v>
      </c>
      <c r="F3" s="11"/>
      <c r="G3" s="1" t="s">
        <v>164</v>
      </c>
      <c r="H3" s="20" t="str">
        <f t="shared" si="0"/>
        <v/>
      </c>
      <c r="I3" s="20" t="str">
        <f t="shared" si="0"/>
        <v/>
      </c>
      <c r="J3" s="20" t="str">
        <f t="shared" si="0"/>
        <v/>
      </c>
      <c r="K3" s="20" t="str">
        <f t="shared" si="0"/>
        <v/>
      </c>
      <c r="L3" s="20">
        <f t="shared" si="0"/>
        <v>100</v>
      </c>
      <c r="M3" s="20" t="str">
        <f t="shared" si="0"/>
        <v/>
      </c>
      <c r="N3" s="20" t="str">
        <f t="shared" si="0"/>
        <v/>
      </c>
      <c r="O3" s="20" t="str">
        <f t="shared" si="0"/>
        <v/>
      </c>
      <c r="P3" s="20" t="str">
        <f t="shared" si="0"/>
        <v/>
      </c>
      <c r="Q3" s="20" t="str">
        <f t="shared" si="0"/>
        <v/>
      </c>
      <c r="R3" s="20" t="str">
        <f t="shared" si="0"/>
        <v/>
      </c>
      <c r="S3" s="20" t="str">
        <f t="shared" si="0"/>
        <v/>
      </c>
      <c r="T3" s="394" t="str">
        <f t="shared" si="0"/>
        <v/>
      </c>
      <c r="U3" s="358">
        <f t="shared" si="1"/>
        <v>100</v>
      </c>
      <c r="V3" s="193">
        <f t="shared" si="2"/>
        <v>0</v>
      </c>
      <c r="W3" s="395">
        <f t="shared" si="3"/>
        <v>89.647000000000006</v>
      </c>
      <c r="X3" s="105">
        <f t="shared" si="4"/>
        <v>3.2069999999999936</v>
      </c>
      <c r="Y3" s="361">
        <f t="shared" ref="Y3:Y28" si="10">IF(U3=0,0,IF(X3&lt;=0,10,IF(X3&lt;0.5,5,IF(X3&lt;1,0,IF(X3&lt;2,-5,-10)))))</f>
        <v>-10</v>
      </c>
      <c r="Z3" s="396">
        <f t="shared" si="5"/>
        <v>5</v>
      </c>
      <c r="AA3" s="396">
        <f t="shared" si="6"/>
        <v>9</v>
      </c>
      <c r="AB3" s="396">
        <f>IF($AA3="n/a","",IFERROR(COUNTIF($AA$2:$AA3,"="&amp;AA3),""))</f>
        <v>1</v>
      </c>
      <c r="AC3" s="396">
        <f>COUNTIF($Z$2:Z2,"&lt;"&amp;Z3)</f>
        <v>0</v>
      </c>
      <c r="AD3" s="124">
        <f t="shared" si="7"/>
        <v>100</v>
      </c>
      <c r="AE3" s="126">
        <f t="shared" si="8"/>
        <v>90</v>
      </c>
      <c r="AG3" s="162" t="s">
        <v>5</v>
      </c>
      <c r="AH3" s="397" t="s">
        <v>154</v>
      </c>
      <c r="AI3" s="398">
        <v>1.100925925925926E-3</v>
      </c>
    </row>
    <row r="4" spans="1:35" ht="13.15" x14ac:dyDescent="0.4">
      <c r="A4" s="461">
        <v>10</v>
      </c>
      <c r="B4" s="1" t="s">
        <v>113</v>
      </c>
      <c r="C4" s="1" t="str">
        <f t="shared" si="9"/>
        <v>hung do</v>
      </c>
      <c r="D4" s="8" t="s">
        <v>85</v>
      </c>
      <c r="E4" s="11" t="s">
        <v>288</v>
      </c>
      <c r="F4" s="11"/>
      <c r="G4" s="1" t="s">
        <v>164</v>
      </c>
      <c r="H4" s="20" t="str">
        <f t="shared" si="0"/>
        <v/>
      </c>
      <c r="I4" s="20" t="str">
        <f t="shared" si="0"/>
        <v/>
      </c>
      <c r="J4" s="20" t="str">
        <f t="shared" si="0"/>
        <v/>
      </c>
      <c r="K4" s="20" t="str">
        <f t="shared" si="0"/>
        <v/>
      </c>
      <c r="L4" s="20" t="str">
        <f t="shared" si="0"/>
        <v/>
      </c>
      <c r="M4" s="20" t="str">
        <f t="shared" si="0"/>
        <v/>
      </c>
      <c r="N4" s="20">
        <f t="shared" si="0"/>
        <v>100</v>
      </c>
      <c r="O4" s="20" t="str">
        <f t="shared" si="0"/>
        <v/>
      </c>
      <c r="P4" s="20" t="str">
        <f t="shared" si="0"/>
        <v/>
      </c>
      <c r="Q4" s="20" t="str">
        <f t="shared" si="0"/>
        <v/>
      </c>
      <c r="R4" s="20" t="str">
        <f t="shared" si="0"/>
        <v/>
      </c>
      <c r="S4" s="20" t="str">
        <f t="shared" si="0"/>
        <v/>
      </c>
      <c r="T4" s="394" t="str">
        <f t="shared" si="0"/>
        <v/>
      </c>
      <c r="U4" s="358">
        <f t="shared" si="1"/>
        <v>100</v>
      </c>
      <c r="V4" s="193">
        <f t="shared" si="2"/>
        <v>0</v>
      </c>
      <c r="W4" s="395">
        <f t="shared" si="3"/>
        <v>91.527999999999992</v>
      </c>
      <c r="X4" s="105">
        <f t="shared" si="4"/>
        <v>1.8180000000000121</v>
      </c>
      <c r="Y4" s="361">
        <f t="shared" si="10"/>
        <v>-5</v>
      </c>
      <c r="Z4" s="396">
        <f t="shared" si="5"/>
        <v>4</v>
      </c>
      <c r="AA4" s="396">
        <f t="shared" si="6"/>
        <v>7</v>
      </c>
      <c r="AB4" s="396">
        <f>IF($AA4="n/a","",IFERROR(COUNTIF($AA$2:$AA4,"="&amp;AA4),""))</f>
        <v>1</v>
      </c>
      <c r="AC4" s="396">
        <f>COUNTIF($Z$2:Z3,"&lt;"&amp;Z4)</f>
        <v>0</v>
      </c>
      <c r="AD4" s="124">
        <f t="shared" si="7"/>
        <v>100</v>
      </c>
      <c r="AE4" s="126">
        <f t="shared" si="8"/>
        <v>95</v>
      </c>
      <c r="AG4" s="331" t="s">
        <v>4</v>
      </c>
      <c r="AH4" s="399" t="s">
        <v>155</v>
      </c>
      <c r="AI4" s="400">
        <v>1.0593518518518517E-3</v>
      </c>
    </row>
    <row r="5" spans="1:35" ht="13.15" x14ac:dyDescent="0.4">
      <c r="A5" s="461">
        <v>134</v>
      </c>
      <c r="B5" s="1" t="s">
        <v>278</v>
      </c>
      <c r="C5" s="1" t="str">
        <f t="shared" si="9"/>
        <v>michael day</v>
      </c>
      <c r="D5" s="8" t="s">
        <v>80</v>
      </c>
      <c r="E5" s="11" t="s">
        <v>289</v>
      </c>
      <c r="F5" s="11"/>
      <c r="G5" s="1" t="s">
        <v>164</v>
      </c>
      <c r="H5" s="20" t="str">
        <f t="shared" si="0"/>
        <v/>
      </c>
      <c r="I5" s="20" t="str">
        <f t="shared" si="0"/>
        <v/>
      </c>
      <c r="J5" s="20" t="str">
        <f t="shared" si="0"/>
        <v/>
      </c>
      <c r="K5" s="20" t="str">
        <f t="shared" si="0"/>
        <v/>
      </c>
      <c r="L5" s="20" t="str">
        <f t="shared" si="0"/>
        <v/>
      </c>
      <c r="M5" s="20" t="str">
        <f t="shared" si="0"/>
        <v/>
      </c>
      <c r="N5" s="20" t="str">
        <f t="shared" si="0"/>
        <v/>
      </c>
      <c r="O5" s="20" t="str">
        <f t="shared" si="0"/>
        <v/>
      </c>
      <c r="P5" s="20" t="str">
        <f t="shared" si="0"/>
        <v/>
      </c>
      <c r="Q5" s="20" t="str">
        <f t="shared" si="0"/>
        <v/>
      </c>
      <c r="R5" s="20" t="str">
        <f t="shared" si="0"/>
        <v/>
      </c>
      <c r="S5" s="20" t="str">
        <f t="shared" si="0"/>
        <v/>
      </c>
      <c r="T5" s="394" t="str">
        <f t="shared" si="0"/>
        <v/>
      </c>
      <c r="U5" s="358">
        <f t="shared" si="1"/>
        <v>0</v>
      </c>
      <c r="V5" s="193">
        <f t="shared" si="2"/>
        <v>0</v>
      </c>
      <c r="W5" s="395" t="str">
        <f t="shared" si="3"/>
        <v/>
      </c>
      <c r="X5" s="105" t="str">
        <f t="shared" si="4"/>
        <v/>
      </c>
      <c r="Y5" s="361">
        <f t="shared" si="10"/>
        <v>0</v>
      </c>
      <c r="Z5" s="396" t="str">
        <f t="shared" si="5"/>
        <v>n/a</v>
      </c>
      <c r="AA5" s="396" t="str">
        <f t="shared" si="6"/>
        <v>n/a</v>
      </c>
      <c r="AB5" s="396" t="str">
        <f>IF($AA5="n/a","",IFERROR(COUNTIF($AA$2:$AA5,"="&amp;AA5),""))</f>
        <v/>
      </c>
      <c r="AC5" s="396">
        <f>COUNTIF($Z$2:Z4,"&lt;"&amp;Z5)</f>
        <v>0</v>
      </c>
      <c r="AD5" s="124">
        <f t="shared" si="7"/>
        <v>0</v>
      </c>
      <c r="AE5" s="126">
        <f t="shared" si="8"/>
        <v>0</v>
      </c>
      <c r="AG5" s="328" t="s">
        <v>39</v>
      </c>
      <c r="AH5" s="401" t="s">
        <v>156</v>
      </c>
      <c r="AI5" s="402">
        <v>1.0619444444444444E-3</v>
      </c>
    </row>
    <row r="6" spans="1:35" ht="13.15" x14ac:dyDescent="0.4">
      <c r="A6" s="461">
        <v>119</v>
      </c>
      <c r="B6" s="1" t="s">
        <v>117</v>
      </c>
      <c r="C6" s="1" t="str">
        <f t="shared" si="9"/>
        <v>peter dannock</v>
      </c>
      <c r="D6" s="8" t="s">
        <v>40</v>
      </c>
      <c r="E6" s="11" t="s">
        <v>290</v>
      </c>
      <c r="F6" s="11"/>
      <c r="G6" s="1" t="s">
        <v>164</v>
      </c>
      <c r="H6" s="20" t="str">
        <f t="shared" si="0"/>
        <v/>
      </c>
      <c r="I6" s="20" t="str">
        <f t="shared" si="0"/>
        <v/>
      </c>
      <c r="J6" s="20" t="str">
        <f t="shared" si="0"/>
        <v/>
      </c>
      <c r="K6" s="20" t="str">
        <f t="shared" si="0"/>
        <v/>
      </c>
      <c r="L6" s="20">
        <f t="shared" si="0"/>
        <v>75</v>
      </c>
      <c r="M6" s="20" t="str">
        <f t="shared" si="0"/>
        <v/>
      </c>
      <c r="N6" s="20" t="str">
        <f t="shared" si="0"/>
        <v/>
      </c>
      <c r="O6" s="20" t="str">
        <f t="shared" si="0"/>
        <v/>
      </c>
      <c r="P6" s="20" t="str">
        <f t="shared" si="0"/>
        <v/>
      </c>
      <c r="Q6" s="20" t="str">
        <f t="shared" si="0"/>
        <v/>
      </c>
      <c r="R6" s="20" t="str">
        <f t="shared" si="0"/>
        <v/>
      </c>
      <c r="S6" s="20" t="str">
        <f t="shared" si="0"/>
        <v/>
      </c>
      <c r="T6" s="394" t="str">
        <f t="shared" si="0"/>
        <v/>
      </c>
      <c r="U6" s="358">
        <f t="shared" si="1"/>
        <v>75</v>
      </c>
      <c r="V6" s="193">
        <f t="shared" ref="V6:V9" si="11">AD6-U6</f>
        <v>-15</v>
      </c>
      <c r="W6" s="395">
        <f t="shared" ref="W6:W9" si="12">IFERROR(VLOOKUP(D6,BenchmarksRd1,3,0)*86400,"")</f>
        <v>89.647000000000006</v>
      </c>
      <c r="X6" s="105">
        <f t="shared" ref="X6:X9" si="13">IFERROR((($E6*86400)-W6),"")</f>
        <v>4.8129999999999882</v>
      </c>
      <c r="Y6" s="361">
        <f t="shared" ref="Y6:Y9" si="14">IF(U6=0,0,IF(X6&lt;=0,10,IF(X6&lt;0.5,5,IF(X6&lt;1,0,IF(X6&lt;2,-5,-10)))))</f>
        <v>-10</v>
      </c>
      <c r="Z6" s="396">
        <f t="shared" ref="Z6:Z9" si="15">IFERROR(VLOOKUP(D6,Class2019,4,0),"n/a")</f>
        <v>5</v>
      </c>
      <c r="AA6" s="396">
        <f t="shared" ref="AA6:AA9" si="16">IFERROR(VLOOKUP(D6,Class2019,3,0),"n/a")</f>
        <v>9</v>
      </c>
      <c r="AB6" s="396">
        <f>IF($AA6="n/a","",IFERROR(COUNTIF($AA$2:$AA6,"="&amp;AA6),""))</f>
        <v>2</v>
      </c>
      <c r="AC6" s="396">
        <f>COUNTIF($Z$2:Z5,"&lt;"&amp;Z6)</f>
        <v>1</v>
      </c>
      <c r="AD6" s="124">
        <f t="shared" ref="AD6:AD9" si="17">IF($AA6="n/a",0,IFERROR(VLOOKUP(AB6+AC6,Points2019,2,0),15))</f>
        <v>60</v>
      </c>
      <c r="AE6" s="126">
        <f t="shared" ref="AE6:AE9" si="18">(U6+V6+Y6)</f>
        <v>50</v>
      </c>
      <c r="AG6" s="163" t="s">
        <v>22</v>
      </c>
      <c r="AH6" s="403" t="s">
        <v>74</v>
      </c>
      <c r="AI6" s="404">
        <v>1.1063310185185184E-3</v>
      </c>
    </row>
    <row r="7" spans="1:35" ht="13.15" x14ac:dyDescent="0.4">
      <c r="A7" s="461">
        <v>6</v>
      </c>
      <c r="B7" s="1" t="s">
        <v>126</v>
      </c>
      <c r="C7" s="1" t="str">
        <f t="shared" si="9"/>
        <v>russell garner</v>
      </c>
      <c r="D7" s="8" t="s">
        <v>16</v>
      </c>
      <c r="E7" s="11" t="s">
        <v>291</v>
      </c>
      <c r="F7" s="11"/>
      <c r="G7" s="1" t="s">
        <v>164</v>
      </c>
      <c r="H7" s="20" t="str">
        <f t="shared" si="0"/>
        <v/>
      </c>
      <c r="I7" s="20" t="str">
        <f t="shared" si="0"/>
        <v/>
      </c>
      <c r="J7" s="20">
        <f t="shared" si="0"/>
        <v>75</v>
      </c>
      <c r="K7" s="20" t="str">
        <f t="shared" si="0"/>
        <v/>
      </c>
      <c r="L7" s="20" t="str">
        <f t="shared" si="0"/>
        <v/>
      </c>
      <c r="M7" s="20" t="str">
        <f t="shared" si="0"/>
        <v/>
      </c>
      <c r="N7" s="20" t="str">
        <f t="shared" si="0"/>
        <v/>
      </c>
      <c r="O7" s="20" t="str">
        <f t="shared" si="0"/>
        <v/>
      </c>
      <c r="P7" s="20" t="str">
        <f t="shared" si="0"/>
        <v/>
      </c>
      <c r="Q7" s="20" t="str">
        <f t="shared" si="0"/>
        <v/>
      </c>
      <c r="R7" s="20" t="str">
        <f t="shared" si="0"/>
        <v/>
      </c>
      <c r="S7" s="20" t="str">
        <f t="shared" si="0"/>
        <v/>
      </c>
      <c r="T7" s="394" t="str">
        <f t="shared" si="0"/>
        <v/>
      </c>
      <c r="U7" s="358">
        <f t="shared" si="1"/>
        <v>75</v>
      </c>
      <c r="V7" s="193">
        <f t="shared" si="11"/>
        <v>-45</v>
      </c>
      <c r="W7" s="395">
        <f t="shared" si="12"/>
        <v>86.146999999999991</v>
      </c>
      <c r="X7" s="105">
        <f t="shared" si="13"/>
        <v>8.480000000000004</v>
      </c>
      <c r="Y7" s="361">
        <f t="shared" si="14"/>
        <v>-10</v>
      </c>
      <c r="Z7" s="396">
        <f t="shared" si="15"/>
        <v>6</v>
      </c>
      <c r="AA7" s="396">
        <f t="shared" si="16"/>
        <v>11</v>
      </c>
      <c r="AB7" s="396">
        <f>IF($AA7="n/a","",IFERROR(COUNTIF($AA$2:$AA7,"="&amp;AA7),""))</f>
        <v>2</v>
      </c>
      <c r="AC7" s="396">
        <f>COUNTIF($Z$2:Z6,"&lt;"&amp;Z7)</f>
        <v>3</v>
      </c>
      <c r="AD7" s="124">
        <f t="shared" si="17"/>
        <v>30</v>
      </c>
      <c r="AE7" s="126">
        <f t="shared" si="18"/>
        <v>20</v>
      </c>
      <c r="AG7" s="164" t="s">
        <v>21</v>
      </c>
      <c r="AH7" s="405" t="s">
        <v>48</v>
      </c>
      <c r="AI7" s="406">
        <v>1.0896990740740741E-3</v>
      </c>
    </row>
    <row r="8" spans="1:35" ht="13.15" x14ac:dyDescent="0.4">
      <c r="A8" s="461">
        <v>77</v>
      </c>
      <c r="B8" s="1" t="s">
        <v>118</v>
      </c>
      <c r="C8" s="1" t="str">
        <f t="shared" si="9"/>
        <v>simeon ouzas</v>
      </c>
      <c r="D8" s="8" t="s">
        <v>5</v>
      </c>
      <c r="E8" s="49" t="s">
        <v>292</v>
      </c>
      <c r="F8" s="49" t="s">
        <v>153</v>
      </c>
      <c r="G8" s="1" t="s">
        <v>164</v>
      </c>
      <c r="H8" s="20" t="str">
        <f t="shared" si="0"/>
        <v/>
      </c>
      <c r="I8" s="20" t="str">
        <f t="shared" si="0"/>
        <v/>
      </c>
      <c r="J8" s="20" t="str">
        <f t="shared" si="0"/>
        <v/>
      </c>
      <c r="K8" s="20" t="str">
        <f t="shared" si="0"/>
        <v/>
      </c>
      <c r="L8" s="20" t="str">
        <f t="shared" si="0"/>
        <v/>
      </c>
      <c r="M8" s="20" t="str">
        <f t="shared" si="0"/>
        <v/>
      </c>
      <c r="N8" s="20" t="str">
        <f t="shared" si="0"/>
        <v/>
      </c>
      <c r="O8" s="20" t="str">
        <f t="shared" si="0"/>
        <v/>
      </c>
      <c r="P8" s="20" t="str">
        <f t="shared" si="0"/>
        <v/>
      </c>
      <c r="Q8" s="20" t="str">
        <f t="shared" si="0"/>
        <v/>
      </c>
      <c r="R8" s="20" t="str">
        <f t="shared" si="0"/>
        <v/>
      </c>
      <c r="S8" s="20">
        <f t="shared" si="0"/>
        <v>100</v>
      </c>
      <c r="T8" s="394" t="str">
        <f t="shared" si="0"/>
        <v/>
      </c>
      <c r="U8" s="358">
        <f t="shared" si="1"/>
        <v>100</v>
      </c>
      <c r="V8" s="193">
        <f t="shared" si="11"/>
        <v>0</v>
      </c>
      <c r="W8" s="395">
        <f t="shared" si="12"/>
        <v>95.12</v>
      </c>
      <c r="X8" s="105">
        <f t="shared" si="13"/>
        <v>-0.42000000000000171</v>
      </c>
      <c r="Y8" s="361">
        <f t="shared" si="14"/>
        <v>10</v>
      </c>
      <c r="Z8" s="396">
        <f t="shared" si="15"/>
        <v>1</v>
      </c>
      <c r="AA8" s="396">
        <f t="shared" si="16"/>
        <v>2</v>
      </c>
      <c r="AB8" s="396">
        <f>IF($AA8="n/a","",IFERROR(COUNTIF($AA$2:$AA8,"="&amp;AA8),""))</f>
        <v>1</v>
      </c>
      <c r="AC8" s="396">
        <f>COUNTIF($Z$2:Z7,"&lt;"&amp;Z8)</f>
        <v>0</v>
      </c>
      <c r="AD8" s="124">
        <f t="shared" si="17"/>
        <v>100</v>
      </c>
      <c r="AE8" s="126">
        <f t="shared" si="18"/>
        <v>110</v>
      </c>
      <c r="AG8" s="324" t="s">
        <v>85</v>
      </c>
      <c r="AH8" s="407" t="s">
        <v>155</v>
      </c>
      <c r="AI8" s="408">
        <v>1.0593518518518517E-3</v>
      </c>
    </row>
    <row r="9" spans="1:35" ht="13.15" x14ac:dyDescent="0.4">
      <c r="A9" s="461">
        <v>427</v>
      </c>
      <c r="B9" s="1" t="s">
        <v>293</v>
      </c>
      <c r="C9" s="1" t="str">
        <f t="shared" si="9"/>
        <v>steve williamsz</v>
      </c>
      <c r="D9" s="8" t="s">
        <v>21</v>
      </c>
      <c r="E9" s="11" t="s">
        <v>294</v>
      </c>
      <c r="F9" s="11"/>
      <c r="G9" s="1" t="s">
        <v>164</v>
      </c>
      <c r="H9" s="20" t="str">
        <f t="shared" si="0"/>
        <v/>
      </c>
      <c r="I9" s="20" t="str">
        <f t="shared" si="0"/>
        <v/>
      </c>
      <c r="J9" s="20" t="str">
        <f t="shared" si="0"/>
        <v/>
      </c>
      <c r="K9" s="20" t="str">
        <f t="shared" si="0"/>
        <v/>
      </c>
      <c r="L9" s="20" t="str">
        <f t="shared" si="0"/>
        <v/>
      </c>
      <c r="M9" s="20" t="str">
        <f t="shared" si="0"/>
        <v/>
      </c>
      <c r="N9" s="20" t="str">
        <f t="shared" si="0"/>
        <v/>
      </c>
      <c r="O9" s="20" t="str">
        <f t="shared" si="0"/>
        <v/>
      </c>
      <c r="P9" s="20" t="str">
        <f t="shared" ref="P9:T9" si="19">IF($D9=P$1,$U9,"")</f>
        <v/>
      </c>
      <c r="Q9" s="20">
        <f t="shared" si="19"/>
        <v>100</v>
      </c>
      <c r="R9" s="20" t="str">
        <f t="shared" si="19"/>
        <v/>
      </c>
      <c r="S9" s="20" t="str">
        <f t="shared" si="19"/>
        <v/>
      </c>
      <c r="T9" s="394" t="str">
        <f t="shared" si="19"/>
        <v/>
      </c>
      <c r="U9" s="358">
        <f t="shared" si="1"/>
        <v>100</v>
      </c>
      <c r="V9" s="193">
        <f t="shared" si="11"/>
        <v>-25</v>
      </c>
      <c r="W9" s="395">
        <f t="shared" si="12"/>
        <v>94.15</v>
      </c>
      <c r="X9" s="105">
        <f t="shared" si="13"/>
        <v>0.60600000000000875</v>
      </c>
      <c r="Y9" s="361">
        <f t="shared" si="14"/>
        <v>0</v>
      </c>
      <c r="Z9" s="396">
        <f t="shared" si="15"/>
        <v>2</v>
      </c>
      <c r="AA9" s="396">
        <f t="shared" si="16"/>
        <v>4</v>
      </c>
      <c r="AB9" s="396">
        <f>IF($AA9="n/a","",IFERROR(COUNTIF($AA$2:$AA9,"="&amp;AA9),""))</f>
        <v>1</v>
      </c>
      <c r="AC9" s="396">
        <f>COUNTIF($Z$2:Z8,"&lt;"&amp;Z9)</f>
        <v>1</v>
      </c>
      <c r="AD9" s="124">
        <f t="shared" si="17"/>
        <v>75</v>
      </c>
      <c r="AE9" s="126">
        <f t="shared" si="18"/>
        <v>75</v>
      </c>
      <c r="AG9" s="321" t="s">
        <v>86</v>
      </c>
      <c r="AH9" s="409" t="s">
        <v>47</v>
      </c>
      <c r="AI9" s="410">
        <v>1.1116319444444444E-3</v>
      </c>
    </row>
    <row r="10" spans="1:35" ht="13.15" x14ac:dyDescent="0.4">
      <c r="A10" s="461">
        <v>68</v>
      </c>
      <c r="B10" s="1" t="s">
        <v>114</v>
      </c>
      <c r="C10" s="1" t="str">
        <f t="shared" si="9"/>
        <v>craig girvan</v>
      </c>
      <c r="D10" s="8" t="s">
        <v>85</v>
      </c>
      <c r="E10" s="11" t="s">
        <v>295</v>
      </c>
      <c r="F10" s="11"/>
      <c r="G10" s="1" t="s">
        <v>81</v>
      </c>
      <c r="H10" s="20" t="str">
        <f t="shared" si="0"/>
        <v/>
      </c>
      <c r="I10" s="20" t="str">
        <f t="shared" si="0"/>
        <v/>
      </c>
      <c r="J10" s="20" t="str">
        <f t="shared" si="0"/>
        <v/>
      </c>
      <c r="K10" s="20" t="str">
        <f t="shared" si="0"/>
        <v/>
      </c>
      <c r="L10" s="20" t="str">
        <f t="shared" si="0"/>
        <v/>
      </c>
      <c r="M10" s="20" t="str">
        <f t="shared" si="0"/>
        <v/>
      </c>
      <c r="N10" s="20">
        <f t="shared" si="0"/>
        <v>75</v>
      </c>
      <c r="O10" s="20" t="str">
        <f t="shared" si="0"/>
        <v/>
      </c>
      <c r="P10" s="20" t="str">
        <f t="shared" si="0"/>
        <v/>
      </c>
      <c r="Q10" s="20" t="str">
        <f t="shared" si="0"/>
        <v/>
      </c>
      <c r="R10" s="20" t="str">
        <f t="shared" si="0"/>
        <v/>
      </c>
      <c r="S10" s="20" t="str">
        <f t="shared" si="0"/>
        <v/>
      </c>
      <c r="T10" s="394" t="str">
        <f t="shared" si="0"/>
        <v/>
      </c>
      <c r="U10" s="358">
        <f t="shared" si="1"/>
        <v>75</v>
      </c>
      <c r="V10" s="193">
        <f t="shared" si="2"/>
        <v>-30</v>
      </c>
      <c r="W10" s="395">
        <f t="shared" si="3"/>
        <v>91.527999999999992</v>
      </c>
      <c r="X10" s="105">
        <f t="shared" si="4"/>
        <v>4.4369999999999976</v>
      </c>
      <c r="Y10" s="361">
        <f t="shared" si="10"/>
        <v>-10</v>
      </c>
      <c r="Z10" s="396">
        <f t="shared" si="5"/>
        <v>4</v>
      </c>
      <c r="AA10" s="396">
        <f t="shared" si="6"/>
        <v>7</v>
      </c>
      <c r="AB10" s="396">
        <f>IF($AA10="n/a","",IFERROR(COUNTIF($AA$2:$AA10,"="&amp;AA10),""))</f>
        <v>2</v>
      </c>
      <c r="AC10" s="396">
        <f>COUNTIF($Z$2:Z9,"&lt;"&amp;Z10)</f>
        <v>2</v>
      </c>
      <c r="AD10" s="124">
        <f t="shared" si="7"/>
        <v>45</v>
      </c>
      <c r="AE10" s="126">
        <f t="shared" si="8"/>
        <v>35</v>
      </c>
      <c r="AG10" s="163" t="s">
        <v>22</v>
      </c>
      <c r="AH10" s="403" t="s">
        <v>74</v>
      </c>
      <c r="AI10" s="404">
        <v>1.1063310185185184E-3</v>
      </c>
    </row>
    <row r="11" spans="1:35" ht="13.15" x14ac:dyDescent="0.4">
      <c r="A11" s="461">
        <v>26</v>
      </c>
      <c r="B11" s="1" t="s">
        <v>158</v>
      </c>
      <c r="C11" s="1" t="str">
        <f t="shared" si="9"/>
        <v>robert downes</v>
      </c>
      <c r="D11" s="8" t="s">
        <v>86</v>
      </c>
      <c r="E11" s="11" t="s">
        <v>296</v>
      </c>
      <c r="F11" s="11"/>
      <c r="G11" s="1" t="s">
        <v>164</v>
      </c>
      <c r="H11" s="20" t="str">
        <f t="shared" si="0"/>
        <v/>
      </c>
      <c r="I11" s="20" t="str">
        <f t="shared" si="0"/>
        <v/>
      </c>
      <c r="J11" s="20" t="str">
        <f t="shared" si="0"/>
        <v/>
      </c>
      <c r="K11" s="20" t="str">
        <f t="shared" si="0"/>
        <v/>
      </c>
      <c r="L11" s="20" t="str">
        <f t="shared" si="0"/>
        <v/>
      </c>
      <c r="M11" s="20">
        <f t="shared" si="0"/>
        <v>100</v>
      </c>
      <c r="N11" s="20" t="str">
        <f t="shared" si="0"/>
        <v/>
      </c>
      <c r="O11" s="20" t="str">
        <f t="shared" si="0"/>
        <v/>
      </c>
      <c r="P11" s="20" t="str">
        <f t="shared" si="0"/>
        <v/>
      </c>
      <c r="Q11" s="20" t="str">
        <f t="shared" si="0"/>
        <v/>
      </c>
      <c r="R11" s="20" t="str">
        <f t="shared" si="0"/>
        <v/>
      </c>
      <c r="S11" s="20" t="str">
        <f t="shared" si="0"/>
        <v/>
      </c>
      <c r="T11" s="394" t="str">
        <f t="shared" si="0"/>
        <v/>
      </c>
      <c r="U11" s="358">
        <f t="shared" si="1"/>
        <v>100</v>
      </c>
      <c r="V11" s="193">
        <f t="shared" si="2"/>
        <v>-40</v>
      </c>
      <c r="W11" s="395">
        <f t="shared" si="3"/>
        <v>96.045000000000002</v>
      </c>
      <c r="X11" s="105">
        <f t="shared" si="4"/>
        <v>1.6999999999995907E-2</v>
      </c>
      <c r="Y11" s="361">
        <f t="shared" si="10"/>
        <v>5</v>
      </c>
      <c r="Z11" s="396">
        <f t="shared" si="5"/>
        <v>4</v>
      </c>
      <c r="AA11" s="396">
        <f t="shared" si="6"/>
        <v>8</v>
      </c>
      <c r="AB11" s="396">
        <f>IF($AA11="n/a","",IFERROR(COUNTIF($AA$2:$AA11,"="&amp;AA11),""))</f>
        <v>1</v>
      </c>
      <c r="AC11" s="396">
        <f>COUNTIF($Z$2:Z10,"&lt;"&amp;Z11)</f>
        <v>2</v>
      </c>
      <c r="AD11" s="124">
        <f t="shared" si="7"/>
        <v>60</v>
      </c>
      <c r="AE11" s="126">
        <f t="shared" si="8"/>
        <v>65</v>
      </c>
      <c r="AG11" s="164" t="s">
        <v>21</v>
      </c>
      <c r="AH11" s="405" t="s">
        <v>48</v>
      </c>
      <c r="AI11" s="406">
        <v>1.0896990740740741E-3</v>
      </c>
    </row>
    <row r="12" spans="1:35" ht="13.15" x14ac:dyDescent="0.4">
      <c r="A12" s="461">
        <v>45</v>
      </c>
      <c r="B12" s="1" t="s">
        <v>297</v>
      </c>
      <c r="C12" s="1" t="str">
        <f t="shared" si="9"/>
        <v>sean kent</v>
      </c>
      <c r="D12" s="8" t="s">
        <v>80</v>
      </c>
      <c r="E12" s="11" t="s">
        <v>298</v>
      </c>
      <c r="F12" s="11"/>
      <c r="G12" s="1" t="s">
        <v>299</v>
      </c>
      <c r="H12" s="20" t="str">
        <f t="shared" si="0"/>
        <v/>
      </c>
      <c r="I12" s="20" t="str">
        <f t="shared" si="0"/>
        <v/>
      </c>
      <c r="J12" s="20" t="str">
        <f t="shared" si="0"/>
        <v/>
      </c>
      <c r="K12" s="20" t="str">
        <f t="shared" si="0"/>
        <v/>
      </c>
      <c r="L12" s="20" t="str">
        <f t="shared" si="0"/>
        <v/>
      </c>
      <c r="M12" s="20" t="str">
        <f t="shared" si="0"/>
        <v/>
      </c>
      <c r="N12" s="20" t="str">
        <f t="shared" si="0"/>
        <v/>
      </c>
      <c r="O12" s="20" t="str">
        <f t="shared" si="0"/>
        <v/>
      </c>
      <c r="P12" s="20" t="str">
        <f t="shared" si="0"/>
        <v/>
      </c>
      <c r="Q12" s="20" t="str">
        <f t="shared" si="0"/>
        <v/>
      </c>
      <c r="R12" s="20" t="str">
        <f t="shared" si="0"/>
        <v/>
      </c>
      <c r="S12" s="20" t="str">
        <f t="shared" si="0"/>
        <v/>
      </c>
      <c r="T12" s="394" t="str">
        <f t="shared" si="0"/>
        <v/>
      </c>
      <c r="U12" s="358">
        <f t="shared" si="1"/>
        <v>0</v>
      </c>
      <c r="V12" s="193">
        <f t="shared" si="2"/>
        <v>0</v>
      </c>
      <c r="W12" s="395" t="str">
        <f t="shared" si="3"/>
        <v/>
      </c>
      <c r="X12" s="105" t="str">
        <f t="shared" si="4"/>
        <v/>
      </c>
      <c r="Y12" s="361">
        <f t="shared" si="10"/>
        <v>0</v>
      </c>
      <c r="Z12" s="396" t="str">
        <f t="shared" si="5"/>
        <v>n/a</v>
      </c>
      <c r="AA12" s="396" t="str">
        <f t="shared" si="6"/>
        <v>n/a</v>
      </c>
      <c r="AB12" s="396" t="str">
        <f>IF($AA12="n/a","",IFERROR(COUNTIF($AA$2:$AA12,"="&amp;AA12),""))</f>
        <v/>
      </c>
      <c r="AC12" s="396">
        <f>COUNTIF($Z$2:Z11,"&lt;"&amp;Z12)</f>
        <v>0</v>
      </c>
      <c r="AD12" s="124">
        <f t="shared" si="7"/>
        <v>0</v>
      </c>
      <c r="AE12" s="126">
        <f t="shared" si="8"/>
        <v>0</v>
      </c>
      <c r="AG12" s="324" t="s">
        <v>85</v>
      </c>
      <c r="AH12" s="407" t="s">
        <v>155</v>
      </c>
      <c r="AI12" s="408">
        <v>1.0593518518518517E-3</v>
      </c>
    </row>
    <row r="13" spans="1:35" ht="13.15" x14ac:dyDescent="0.4">
      <c r="A13" s="461">
        <v>11</v>
      </c>
      <c r="B13" s="1" t="s">
        <v>282</v>
      </c>
      <c r="C13" s="1" t="str">
        <f t="shared" si="9"/>
        <v>roberto ferrari</v>
      </c>
      <c r="D13" s="8" t="s">
        <v>85</v>
      </c>
      <c r="E13" s="11" t="s">
        <v>300</v>
      </c>
      <c r="F13" s="11"/>
      <c r="G13" s="1" t="s">
        <v>301</v>
      </c>
      <c r="H13" s="20" t="str">
        <f t="shared" si="0"/>
        <v/>
      </c>
      <c r="I13" s="20" t="str">
        <f t="shared" si="0"/>
        <v/>
      </c>
      <c r="J13" s="20" t="str">
        <f t="shared" si="0"/>
        <v/>
      </c>
      <c r="K13" s="20" t="str">
        <f t="shared" si="0"/>
        <v/>
      </c>
      <c r="L13" s="20" t="str">
        <f t="shared" si="0"/>
        <v/>
      </c>
      <c r="M13" s="20" t="str">
        <f t="shared" si="0"/>
        <v/>
      </c>
      <c r="N13" s="20">
        <f t="shared" si="0"/>
        <v>60</v>
      </c>
      <c r="O13" s="20" t="str">
        <f t="shared" si="0"/>
        <v/>
      </c>
      <c r="P13" s="20" t="str">
        <f t="shared" si="0"/>
        <v/>
      </c>
      <c r="Q13" s="20" t="str">
        <f t="shared" si="0"/>
        <v/>
      </c>
      <c r="R13" s="20" t="str">
        <f t="shared" si="0"/>
        <v/>
      </c>
      <c r="S13" s="20" t="str">
        <f t="shared" si="0"/>
        <v/>
      </c>
      <c r="T13" s="394" t="str">
        <f t="shared" si="0"/>
        <v/>
      </c>
      <c r="U13" s="358">
        <f t="shared" si="1"/>
        <v>60</v>
      </c>
      <c r="V13" s="193">
        <f t="shared" si="2"/>
        <v>-30</v>
      </c>
      <c r="W13" s="395">
        <f t="shared" si="3"/>
        <v>91.527999999999992</v>
      </c>
      <c r="X13" s="105">
        <f t="shared" si="4"/>
        <v>4.599000000000018</v>
      </c>
      <c r="Y13" s="361">
        <f t="shared" si="10"/>
        <v>-10</v>
      </c>
      <c r="Z13" s="396">
        <f t="shared" si="5"/>
        <v>4</v>
      </c>
      <c r="AA13" s="396">
        <f t="shared" si="6"/>
        <v>7</v>
      </c>
      <c r="AB13" s="396">
        <f>IF($AA13="n/a","",IFERROR(COUNTIF($AA$2:$AA13,"="&amp;AA13),""))</f>
        <v>3</v>
      </c>
      <c r="AC13" s="396">
        <f>COUNTIF($Z$2:Z12,"&lt;"&amp;Z13)</f>
        <v>2</v>
      </c>
      <c r="AD13" s="124">
        <f t="shared" si="7"/>
        <v>30</v>
      </c>
      <c r="AE13" s="126">
        <f t="shared" si="8"/>
        <v>20</v>
      </c>
      <c r="AG13" s="321" t="s">
        <v>86</v>
      </c>
      <c r="AH13" s="409" t="s">
        <v>47</v>
      </c>
      <c r="AI13" s="410">
        <v>1.1116319444444444E-3</v>
      </c>
    </row>
    <row r="14" spans="1:35" ht="13.15" x14ac:dyDescent="0.4">
      <c r="A14" s="461">
        <v>141</v>
      </c>
      <c r="B14" s="1" t="s">
        <v>115</v>
      </c>
      <c r="C14" s="1" t="str">
        <f t="shared" si="9"/>
        <v>max lloyd</v>
      </c>
      <c r="D14" s="8" t="s">
        <v>40</v>
      </c>
      <c r="E14" s="11" t="s">
        <v>302</v>
      </c>
      <c r="F14" s="11"/>
      <c r="G14" s="1" t="s">
        <v>164</v>
      </c>
      <c r="H14" s="20" t="str">
        <f t="shared" si="0"/>
        <v/>
      </c>
      <c r="I14" s="20" t="str">
        <f t="shared" si="0"/>
        <v/>
      </c>
      <c r="J14" s="20" t="str">
        <f t="shared" si="0"/>
        <v/>
      </c>
      <c r="K14" s="20" t="str">
        <f t="shared" si="0"/>
        <v/>
      </c>
      <c r="L14" s="20">
        <f t="shared" si="0"/>
        <v>60</v>
      </c>
      <c r="M14" s="20" t="str">
        <f t="shared" si="0"/>
        <v/>
      </c>
      <c r="N14" s="20" t="str">
        <f t="shared" si="0"/>
        <v/>
      </c>
      <c r="O14" s="20" t="str">
        <f t="shared" si="0"/>
        <v/>
      </c>
      <c r="P14" s="20" t="str">
        <f t="shared" si="0"/>
        <v/>
      </c>
      <c r="Q14" s="20" t="str">
        <f t="shared" si="0"/>
        <v/>
      </c>
      <c r="R14" s="20" t="str">
        <f t="shared" si="0"/>
        <v/>
      </c>
      <c r="S14" s="20" t="str">
        <f t="shared" si="0"/>
        <v/>
      </c>
      <c r="T14" s="394" t="str">
        <f t="shared" si="0"/>
        <v/>
      </c>
      <c r="U14" s="358">
        <f t="shared" si="1"/>
        <v>60</v>
      </c>
      <c r="V14" s="193">
        <f t="shared" si="2"/>
        <v>-45</v>
      </c>
      <c r="W14" s="395">
        <f t="shared" si="3"/>
        <v>89.647000000000006</v>
      </c>
      <c r="X14" s="105">
        <f t="shared" si="4"/>
        <v>6.4860000000000042</v>
      </c>
      <c r="Y14" s="361">
        <f t="shared" si="10"/>
        <v>-10</v>
      </c>
      <c r="Z14" s="396">
        <f t="shared" si="5"/>
        <v>5</v>
      </c>
      <c r="AA14" s="396">
        <f t="shared" si="6"/>
        <v>9</v>
      </c>
      <c r="AB14" s="396">
        <f>IF($AA14="n/a","",IFERROR(COUNTIF($AA$2:$AA14,"="&amp;AA14),""))</f>
        <v>3</v>
      </c>
      <c r="AC14" s="396">
        <f>COUNTIF($Z$2:Z13,"&lt;"&amp;Z14)</f>
        <v>6</v>
      </c>
      <c r="AD14" s="124">
        <f t="shared" si="7"/>
        <v>15</v>
      </c>
      <c r="AE14" s="126">
        <f t="shared" si="8"/>
        <v>5</v>
      </c>
      <c r="AG14" s="165" t="s">
        <v>40</v>
      </c>
      <c r="AH14" s="411" t="s">
        <v>66</v>
      </c>
      <c r="AI14" s="412">
        <v>1.0375810185185186E-3</v>
      </c>
    </row>
    <row r="15" spans="1:35" ht="13.15" x14ac:dyDescent="0.4">
      <c r="A15" s="461">
        <v>555</v>
      </c>
      <c r="B15" s="1" t="s">
        <v>280</v>
      </c>
      <c r="C15" s="1" t="str">
        <f t="shared" si="9"/>
        <v>tim meaden</v>
      </c>
      <c r="D15" s="8" t="s">
        <v>80</v>
      </c>
      <c r="E15" s="11" t="s">
        <v>303</v>
      </c>
      <c r="F15" s="11"/>
      <c r="G15" s="1" t="s">
        <v>81</v>
      </c>
      <c r="H15" s="20" t="str">
        <f t="shared" si="0"/>
        <v/>
      </c>
      <c r="I15" s="20" t="str">
        <f t="shared" si="0"/>
        <v/>
      </c>
      <c r="J15" s="20" t="str">
        <f t="shared" si="0"/>
        <v/>
      </c>
      <c r="K15" s="20" t="str">
        <f t="shared" si="0"/>
        <v/>
      </c>
      <c r="L15" s="20" t="str">
        <f t="shared" si="0"/>
        <v/>
      </c>
      <c r="M15" s="20" t="str">
        <f t="shared" si="0"/>
        <v/>
      </c>
      <c r="N15" s="20" t="str">
        <f t="shared" si="0"/>
        <v/>
      </c>
      <c r="O15" s="20" t="str">
        <f t="shared" si="0"/>
        <v/>
      </c>
      <c r="P15" s="20" t="str">
        <f t="shared" si="0"/>
        <v/>
      </c>
      <c r="Q15" s="20" t="str">
        <f t="shared" si="0"/>
        <v/>
      </c>
      <c r="R15" s="20" t="str">
        <f t="shared" si="0"/>
        <v/>
      </c>
      <c r="S15" s="20" t="str">
        <f t="shared" si="0"/>
        <v/>
      </c>
      <c r="T15" s="394" t="str">
        <f t="shared" si="0"/>
        <v/>
      </c>
      <c r="U15" s="358">
        <f t="shared" si="1"/>
        <v>0</v>
      </c>
      <c r="V15" s="193">
        <f t="shared" si="2"/>
        <v>0</v>
      </c>
      <c r="W15" s="395" t="str">
        <f t="shared" si="3"/>
        <v/>
      </c>
      <c r="X15" s="105" t="str">
        <f t="shared" si="4"/>
        <v/>
      </c>
      <c r="Y15" s="361">
        <f t="shared" si="10"/>
        <v>0</v>
      </c>
      <c r="Z15" s="396" t="str">
        <f t="shared" si="5"/>
        <v>n/a</v>
      </c>
      <c r="AA15" s="396" t="str">
        <f t="shared" si="6"/>
        <v>n/a</v>
      </c>
      <c r="AB15" s="396" t="str">
        <f>IF($AA15="n/a","",IFERROR(COUNTIF($AA$2:$AA15,"="&amp;AA15),""))</f>
        <v/>
      </c>
      <c r="AC15" s="396">
        <f>COUNTIF($Z$2:Z14,"&lt;"&amp;Z15)</f>
        <v>0</v>
      </c>
      <c r="AD15" s="124">
        <f t="shared" si="7"/>
        <v>0</v>
      </c>
      <c r="AE15" s="126">
        <f t="shared" si="8"/>
        <v>0</v>
      </c>
      <c r="AG15" s="166" t="s">
        <v>41</v>
      </c>
      <c r="AH15" s="413" t="s">
        <v>82</v>
      </c>
      <c r="AI15" s="414">
        <v>1.0009606481481482E-3</v>
      </c>
    </row>
    <row r="16" spans="1:35" ht="13.15" x14ac:dyDescent="0.4">
      <c r="A16" s="461">
        <v>58</v>
      </c>
      <c r="B16" s="1" t="s">
        <v>304</v>
      </c>
      <c r="C16" s="1" t="str">
        <f t="shared" si="9"/>
        <v>murray seymour</v>
      </c>
      <c r="D16" s="8" t="s">
        <v>80</v>
      </c>
      <c r="E16" s="11" t="s">
        <v>305</v>
      </c>
      <c r="F16" s="11"/>
      <c r="G16" s="1" t="s">
        <v>81</v>
      </c>
      <c r="H16" s="20" t="str">
        <f t="shared" si="0"/>
        <v/>
      </c>
      <c r="I16" s="20" t="str">
        <f t="shared" si="0"/>
        <v/>
      </c>
      <c r="J16" s="20" t="str">
        <f t="shared" si="0"/>
        <v/>
      </c>
      <c r="K16" s="20" t="str">
        <f t="shared" si="0"/>
        <v/>
      </c>
      <c r="L16" s="20" t="str">
        <f t="shared" si="0"/>
        <v/>
      </c>
      <c r="M16" s="20" t="str">
        <f t="shared" si="0"/>
        <v/>
      </c>
      <c r="N16" s="20" t="str">
        <f t="shared" si="0"/>
        <v/>
      </c>
      <c r="O16" s="20" t="str">
        <f t="shared" si="0"/>
        <v/>
      </c>
      <c r="P16" s="20" t="str">
        <f t="shared" si="0"/>
        <v/>
      </c>
      <c r="Q16" s="20" t="str">
        <f t="shared" si="0"/>
        <v/>
      </c>
      <c r="R16" s="20" t="str">
        <f t="shared" si="0"/>
        <v/>
      </c>
      <c r="S16" s="20" t="str">
        <f t="shared" si="0"/>
        <v/>
      </c>
      <c r="T16" s="394" t="str">
        <f t="shared" si="0"/>
        <v/>
      </c>
      <c r="U16" s="358">
        <f t="shared" si="1"/>
        <v>0</v>
      </c>
      <c r="V16" s="193">
        <f t="shared" si="2"/>
        <v>0</v>
      </c>
      <c r="W16" s="395" t="str">
        <f t="shared" si="3"/>
        <v/>
      </c>
      <c r="X16" s="105" t="str">
        <f t="shared" si="4"/>
        <v/>
      </c>
      <c r="Y16" s="361">
        <f t="shared" si="10"/>
        <v>0</v>
      </c>
      <c r="Z16" s="396" t="str">
        <f t="shared" si="5"/>
        <v>n/a</v>
      </c>
      <c r="AA16" s="396" t="str">
        <f t="shared" si="6"/>
        <v>n/a</v>
      </c>
      <c r="AB16" s="396" t="str">
        <f>IF($AA16="n/a","",IFERROR(COUNTIF($AA$2:$AA16,"="&amp;AA16),""))</f>
        <v/>
      </c>
      <c r="AC16" s="396">
        <f>COUNTIF($Z$2:Z15,"&lt;"&amp;Z16)</f>
        <v>0</v>
      </c>
      <c r="AD16" s="124">
        <f t="shared" si="7"/>
        <v>0</v>
      </c>
      <c r="AE16" s="126">
        <f t="shared" si="8"/>
        <v>0</v>
      </c>
      <c r="AG16" s="167" t="s">
        <v>16</v>
      </c>
      <c r="AH16" s="415" t="s">
        <v>66</v>
      </c>
      <c r="AI16" s="416">
        <v>9.9707175925925918E-4</v>
      </c>
    </row>
    <row r="17" spans="1:35" ht="13.15" x14ac:dyDescent="0.4">
      <c r="A17" s="461">
        <v>191</v>
      </c>
      <c r="B17" s="1" t="s">
        <v>306</v>
      </c>
      <c r="C17" s="1" t="str">
        <f t="shared" si="9"/>
        <v>adrian zadro</v>
      </c>
      <c r="D17" s="8" t="s">
        <v>5</v>
      </c>
      <c r="E17" s="11" t="s">
        <v>307</v>
      </c>
      <c r="F17" s="11"/>
      <c r="G17" s="1" t="s">
        <v>301</v>
      </c>
      <c r="H17" s="4" t="str">
        <f t="shared" si="0"/>
        <v/>
      </c>
      <c r="I17" s="4" t="str">
        <f t="shared" si="0"/>
        <v/>
      </c>
      <c r="J17" s="4" t="str">
        <f t="shared" si="0"/>
        <v/>
      </c>
      <c r="K17" s="4" t="str">
        <f t="shared" si="0"/>
        <v/>
      </c>
      <c r="L17" s="4" t="str">
        <f t="shared" si="0"/>
        <v/>
      </c>
      <c r="M17" s="4" t="str">
        <f t="shared" si="0"/>
        <v/>
      </c>
      <c r="N17" s="4" t="str">
        <f t="shared" si="0"/>
        <v/>
      </c>
      <c r="O17" s="4" t="str">
        <f t="shared" si="0"/>
        <v/>
      </c>
      <c r="P17" s="4" t="str">
        <f t="shared" si="0"/>
        <v/>
      </c>
      <c r="Q17" s="4" t="str">
        <f t="shared" si="0"/>
        <v/>
      </c>
      <c r="R17" s="4" t="str">
        <f t="shared" si="0"/>
        <v/>
      </c>
      <c r="S17" s="4">
        <f t="shared" si="0"/>
        <v>75</v>
      </c>
      <c r="T17" s="220" t="str">
        <f t="shared" si="0"/>
        <v/>
      </c>
      <c r="U17" s="358">
        <f t="shared" si="1"/>
        <v>75</v>
      </c>
      <c r="V17" s="193">
        <f t="shared" si="2"/>
        <v>0</v>
      </c>
      <c r="W17" s="395">
        <f t="shared" si="3"/>
        <v>95.12</v>
      </c>
      <c r="X17" s="105">
        <f t="shared" si="4"/>
        <v>2.512999999999991</v>
      </c>
      <c r="Y17" s="361">
        <f t="shared" si="10"/>
        <v>-10</v>
      </c>
      <c r="Z17" s="396">
        <f t="shared" si="5"/>
        <v>1</v>
      </c>
      <c r="AA17" s="396">
        <f t="shared" si="6"/>
        <v>2</v>
      </c>
      <c r="AB17" s="396">
        <f>IF($AA17="n/a","",IFERROR(COUNTIF($AA$2:$AA17,"="&amp;AA17),""))</f>
        <v>2</v>
      </c>
      <c r="AC17" s="396">
        <f>COUNTIF($Z$2:Z16,"&lt;"&amp;Z17)</f>
        <v>0</v>
      </c>
      <c r="AD17" s="124">
        <f t="shared" si="7"/>
        <v>75</v>
      </c>
      <c r="AE17" s="126">
        <f t="shared" si="8"/>
        <v>65</v>
      </c>
      <c r="AG17" s="168" t="s">
        <v>13</v>
      </c>
      <c r="AH17" s="56" t="s">
        <v>49</v>
      </c>
      <c r="AI17" s="417">
        <v>9.8364583333333333E-4</v>
      </c>
    </row>
    <row r="18" spans="1:35" ht="13.5" thickBot="1" x14ac:dyDescent="0.45">
      <c r="A18" s="461">
        <v>205</v>
      </c>
      <c r="B18" s="1" t="s">
        <v>116</v>
      </c>
      <c r="C18" s="1" t="str">
        <f t="shared" si="9"/>
        <v>john reid</v>
      </c>
      <c r="D18" s="8" t="s">
        <v>80</v>
      </c>
      <c r="E18" s="11" t="s">
        <v>308</v>
      </c>
      <c r="F18" s="11"/>
      <c r="G18" s="1" t="s">
        <v>81</v>
      </c>
      <c r="H18" s="20" t="str">
        <f t="shared" si="0"/>
        <v/>
      </c>
      <c r="I18" s="20" t="str">
        <f t="shared" si="0"/>
        <v/>
      </c>
      <c r="J18" s="20" t="str">
        <f t="shared" si="0"/>
        <v/>
      </c>
      <c r="K18" s="20" t="str">
        <f t="shared" si="0"/>
        <v/>
      </c>
      <c r="L18" s="20" t="str">
        <f t="shared" si="0"/>
        <v/>
      </c>
      <c r="M18" s="20" t="str">
        <f t="shared" si="0"/>
        <v/>
      </c>
      <c r="N18" s="20" t="str">
        <f t="shared" si="0"/>
        <v/>
      </c>
      <c r="O18" s="20" t="str">
        <f t="shared" si="0"/>
        <v/>
      </c>
      <c r="P18" s="20" t="str">
        <f t="shared" si="0"/>
        <v/>
      </c>
      <c r="Q18" s="20" t="str">
        <f t="shared" si="0"/>
        <v/>
      </c>
      <c r="R18" s="20" t="str">
        <f t="shared" si="0"/>
        <v/>
      </c>
      <c r="S18" s="20" t="str">
        <f t="shared" si="0"/>
        <v/>
      </c>
      <c r="T18" s="394" t="str">
        <f t="shared" si="0"/>
        <v/>
      </c>
      <c r="U18" s="358">
        <f t="shared" si="1"/>
        <v>0</v>
      </c>
      <c r="V18" s="193">
        <f t="shared" si="2"/>
        <v>0</v>
      </c>
      <c r="W18" s="395" t="str">
        <f t="shared" si="3"/>
        <v/>
      </c>
      <c r="X18" s="105" t="str">
        <f t="shared" si="4"/>
        <v/>
      </c>
      <c r="Y18" s="361">
        <f t="shared" si="10"/>
        <v>0</v>
      </c>
      <c r="Z18" s="396" t="str">
        <f t="shared" si="5"/>
        <v>n/a</v>
      </c>
      <c r="AA18" s="396" t="str">
        <f t="shared" si="6"/>
        <v>n/a</v>
      </c>
      <c r="AB18" s="396" t="str">
        <f>IF($AA18="n/a","",IFERROR(COUNTIF($AA$2:$AA18,"="&amp;AA18),""))</f>
        <v/>
      </c>
      <c r="AC18" s="396">
        <f>COUNTIF($Z$2:Z17,"&lt;"&amp;Z18)</f>
        <v>0</v>
      </c>
      <c r="AD18" s="124">
        <f t="shared" si="7"/>
        <v>0</v>
      </c>
      <c r="AE18" s="126">
        <f t="shared" si="8"/>
        <v>0</v>
      </c>
      <c r="AG18" s="169" t="s">
        <v>14</v>
      </c>
      <c r="AH18" s="420" t="s">
        <v>72</v>
      </c>
      <c r="AI18" s="421">
        <v>9.3707175925925935E-4</v>
      </c>
    </row>
    <row r="19" spans="1:35" x14ac:dyDescent="0.35">
      <c r="A19" s="461">
        <v>242</v>
      </c>
      <c r="B19" s="1" t="s">
        <v>187</v>
      </c>
      <c r="C19" s="1" t="str">
        <f t="shared" si="9"/>
        <v>leon bogers</v>
      </c>
      <c r="D19" s="8" t="s">
        <v>80</v>
      </c>
      <c r="E19" s="11" t="s">
        <v>309</v>
      </c>
      <c r="F19" s="11"/>
      <c r="G19" s="1" t="s">
        <v>164</v>
      </c>
      <c r="H19" s="20" t="str">
        <f t="shared" si="0"/>
        <v/>
      </c>
      <c r="I19" s="20" t="str">
        <f t="shared" si="0"/>
        <v/>
      </c>
      <c r="J19" s="20" t="str">
        <f t="shared" si="0"/>
        <v/>
      </c>
      <c r="K19" s="20" t="str">
        <f t="shared" si="0"/>
        <v/>
      </c>
      <c r="L19" s="20" t="str">
        <f t="shared" si="0"/>
        <v/>
      </c>
      <c r="M19" s="20" t="str">
        <f t="shared" si="0"/>
        <v/>
      </c>
      <c r="N19" s="20" t="str">
        <f t="shared" si="0"/>
        <v/>
      </c>
      <c r="O19" s="20" t="str">
        <f t="shared" si="0"/>
        <v/>
      </c>
      <c r="P19" s="20" t="str">
        <f t="shared" si="0"/>
        <v/>
      </c>
      <c r="Q19" s="20" t="str">
        <f t="shared" si="0"/>
        <v/>
      </c>
      <c r="R19" s="20" t="str">
        <f t="shared" si="0"/>
        <v/>
      </c>
      <c r="S19" s="20" t="str">
        <f t="shared" si="0"/>
        <v/>
      </c>
      <c r="T19" s="394" t="str">
        <f t="shared" si="0"/>
        <v/>
      </c>
      <c r="U19" s="358">
        <f t="shared" si="1"/>
        <v>0</v>
      </c>
      <c r="V19" s="193">
        <f t="shared" si="2"/>
        <v>0</v>
      </c>
      <c r="W19" s="395" t="str">
        <f t="shared" si="3"/>
        <v/>
      </c>
      <c r="X19" s="105" t="str">
        <f t="shared" si="4"/>
        <v/>
      </c>
      <c r="Y19" s="361">
        <f t="shared" si="10"/>
        <v>0</v>
      </c>
      <c r="Z19" s="396" t="str">
        <f t="shared" si="5"/>
        <v>n/a</v>
      </c>
      <c r="AA19" s="396" t="str">
        <f t="shared" si="6"/>
        <v>n/a</v>
      </c>
      <c r="AB19" s="396" t="str">
        <f>IF($AA19="n/a","",IFERROR(COUNTIF($AA$2:$AA19,"="&amp;AA19),""))</f>
        <v/>
      </c>
      <c r="AC19" s="396">
        <f>COUNTIF($Z$2:Z18,"&lt;"&amp;Z19)</f>
        <v>0</v>
      </c>
      <c r="AD19" s="124">
        <f t="shared" si="7"/>
        <v>0</v>
      </c>
      <c r="AE19" s="126">
        <f t="shared" si="8"/>
        <v>0</v>
      </c>
    </row>
    <row r="20" spans="1:35" x14ac:dyDescent="0.35">
      <c r="A20" s="461">
        <v>241</v>
      </c>
      <c r="B20" s="1" t="s">
        <v>159</v>
      </c>
      <c r="C20" s="1" t="str">
        <f t="shared" si="9"/>
        <v>john downes</v>
      </c>
      <c r="D20" s="8" t="s">
        <v>5</v>
      </c>
      <c r="E20" s="11" t="s">
        <v>310</v>
      </c>
      <c r="F20" s="11"/>
      <c r="G20" s="1" t="s">
        <v>299</v>
      </c>
      <c r="H20" s="4" t="str">
        <f t="shared" si="0"/>
        <v/>
      </c>
      <c r="I20" s="4" t="str">
        <f t="shared" si="0"/>
        <v/>
      </c>
      <c r="J20" s="4" t="str">
        <f t="shared" si="0"/>
        <v/>
      </c>
      <c r="K20" s="4" t="str">
        <f t="shared" si="0"/>
        <v/>
      </c>
      <c r="L20" s="4" t="str">
        <f t="shared" si="0"/>
        <v/>
      </c>
      <c r="M20" s="4" t="str">
        <f t="shared" si="0"/>
        <v/>
      </c>
      <c r="N20" s="4" t="str">
        <f t="shared" si="0"/>
        <v/>
      </c>
      <c r="O20" s="4" t="str">
        <f t="shared" si="0"/>
        <v/>
      </c>
      <c r="P20" s="4" t="str">
        <f t="shared" si="0"/>
        <v/>
      </c>
      <c r="Q20" s="4" t="str">
        <f t="shared" si="0"/>
        <v/>
      </c>
      <c r="R20" s="4" t="str">
        <f t="shared" si="0"/>
        <v/>
      </c>
      <c r="S20" s="4">
        <f t="shared" si="0"/>
        <v>60</v>
      </c>
      <c r="T20" s="220" t="str">
        <f t="shared" si="0"/>
        <v/>
      </c>
      <c r="U20" s="358">
        <f t="shared" si="1"/>
        <v>60</v>
      </c>
      <c r="V20" s="193">
        <f t="shared" si="2"/>
        <v>0</v>
      </c>
      <c r="W20" s="395">
        <f t="shared" si="3"/>
        <v>95.12</v>
      </c>
      <c r="X20" s="105">
        <f t="shared" si="4"/>
        <v>3.4449999999999932</v>
      </c>
      <c r="Y20" s="361">
        <f t="shared" si="10"/>
        <v>-10</v>
      </c>
      <c r="Z20" s="396">
        <f t="shared" si="5"/>
        <v>1</v>
      </c>
      <c r="AA20" s="396">
        <f t="shared" si="6"/>
        <v>2</v>
      </c>
      <c r="AB20" s="396">
        <f>IF($AA20="n/a","",IFERROR(COUNTIF($AA$2:$AA20,"="&amp;AA20),""))</f>
        <v>3</v>
      </c>
      <c r="AC20" s="396">
        <f>COUNTIF($Z$2:Z19,"&lt;"&amp;Z20)</f>
        <v>0</v>
      </c>
      <c r="AD20" s="124">
        <f t="shared" si="7"/>
        <v>60</v>
      </c>
      <c r="AE20" s="126">
        <f t="shared" si="8"/>
        <v>50</v>
      </c>
    </row>
    <row r="21" spans="1:35" x14ac:dyDescent="0.35">
      <c r="A21" s="461">
        <v>53</v>
      </c>
      <c r="B21" s="1" t="s">
        <v>311</v>
      </c>
      <c r="C21" s="1" t="str">
        <f t="shared" si="9"/>
        <v>greg whyte</v>
      </c>
      <c r="D21" s="8" t="s">
        <v>80</v>
      </c>
      <c r="E21" s="11" t="s">
        <v>312</v>
      </c>
      <c r="F21" s="11"/>
      <c r="G21" s="1" t="s">
        <v>299</v>
      </c>
      <c r="H21" s="20" t="str">
        <f t="shared" si="0"/>
        <v/>
      </c>
      <c r="I21" s="20" t="str">
        <f t="shared" si="0"/>
        <v/>
      </c>
      <c r="J21" s="20" t="str">
        <f t="shared" si="0"/>
        <v/>
      </c>
      <c r="K21" s="20" t="str">
        <f t="shared" si="0"/>
        <v/>
      </c>
      <c r="L21" s="20" t="str">
        <f t="shared" si="0"/>
        <v/>
      </c>
      <c r="M21" s="20" t="str">
        <f t="shared" si="0"/>
        <v/>
      </c>
      <c r="N21" s="20" t="str">
        <f t="shared" si="0"/>
        <v/>
      </c>
      <c r="O21" s="20" t="str">
        <f t="shared" si="0"/>
        <v/>
      </c>
      <c r="P21" s="20" t="str">
        <f t="shared" si="0"/>
        <v/>
      </c>
      <c r="Q21" s="20" t="str">
        <f t="shared" si="0"/>
        <v/>
      </c>
      <c r="R21" s="20" t="str">
        <f t="shared" si="0"/>
        <v/>
      </c>
      <c r="S21" s="20" t="str">
        <f t="shared" si="0"/>
        <v/>
      </c>
      <c r="T21" s="394" t="str">
        <f t="shared" si="0"/>
        <v/>
      </c>
      <c r="U21" s="358">
        <f t="shared" si="1"/>
        <v>0</v>
      </c>
      <c r="V21" s="193">
        <f t="shared" si="2"/>
        <v>0</v>
      </c>
      <c r="W21" s="395" t="str">
        <f t="shared" si="3"/>
        <v/>
      </c>
      <c r="X21" s="105" t="str">
        <f t="shared" si="4"/>
        <v/>
      </c>
      <c r="Y21" s="361">
        <f t="shared" si="10"/>
        <v>0</v>
      </c>
      <c r="Z21" s="396" t="str">
        <f t="shared" si="5"/>
        <v>n/a</v>
      </c>
      <c r="AA21" s="396" t="str">
        <f t="shared" si="6"/>
        <v>n/a</v>
      </c>
      <c r="AB21" s="396" t="str">
        <f>IF($AA21="n/a","",IFERROR(COUNTIF($AA$2:$AA21,"="&amp;AA21),""))</f>
        <v/>
      </c>
      <c r="AC21" s="396">
        <f>COUNTIF($Z$2:Z20,"&lt;"&amp;Z21)</f>
        <v>0</v>
      </c>
      <c r="AD21" s="124">
        <f t="shared" si="7"/>
        <v>0</v>
      </c>
      <c r="AE21" s="126">
        <f t="shared" si="8"/>
        <v>0</v>
      </c>
    </row>
    <row r="22" spans="1:35" x14ac:dyDescent="0.35">
      <c r="A22" s="461">
        <v>17</v>
      </c>
      <c r="B22" s="1" t="s">
        <v>281</v>
      </c>
      <c r="C22" s="1" t="str">
        <f t="shared" si="9"/>
        <v>craig baird</v>
      </c>
      <c r="D22" s="8" t="s">
        <v>4</v>
      </c>
      <c r="E22" s="11" t="s">
        <v>313</v>
      </c>
      <c r="F22" s="11"/>
      <c r="G22" s="1" t="s">
        <v>301</v>
      </c>
      <c r="H22" s="20" t="str">
        <f t="shared" ref="H22:T28" si="20">IF($D22=H$1,$U22,"")</f>
        <v/>
      </c>
      <c r="I22" s="20" t="str">
        <f t="shared" si="20"/>
        <v/>
      </c>
      <c r="J22" s="20" t="str">
        <f t="shared" si="20"/>
        <v/>
      </c>
      <c r="K22" s="20" t="str">
        <f t="shared" si="20"/>
        <v/>
      </c>
      <c r="L22" s="20" t="str">
        <f t="shared" si="20"/>
        <v/>
      </c>
      <c r="M22" s="20" t="str">
        <f t="shared" si="20"/>
        <v/>
      </c>
      <c r="N22" s="20" t="str">
        <f t="shared" si="20"/>
        <v/>
      </c>
      <c r="O22" s="20" t="str">
        <f t="shared" si="20"/>
        <v/>
      </c>
      <c r="P22" s="20">
        <f t="shared" si="20"/>
        <v>100</v>
      </c>
      <c r="Q22" s="20" t="str">
        <f t="shared" si="20"/>
        <v/>
      </c>
      <c r="R22" s="20" t="str">
        <f t="shared" si="20"/>
        <v/>
      </c>
      <c r="S22" s="20" t="str">
        <f t="shared" si="20"/>
        <v/>
      </c>
      <c r="T22" s="394" t="str">
        <f t="shared" si="20"/>
        <v/>
      </c>
      <c r="U22" s="358">
        <f t="shared" si="1"/>
        <v>100</v>
      </c>
      <c r="V22" s="193">
        <f t="shared" si="2"/>
        <v>-70</v>
      </c>
      <c r="W22" s="395">
        <f t="shared" si="3"/>
        <v>91.527999999999992</v>
      </c>
      <c r="X22" s="105">
        <f t="shared" si="4"/>
        <v>9.2810000000000059</v>
      </c>
      <c r="Y22" s="361">
        <f t="shared" si="10"/>
        <v>-10</v>
      </c>
      <c r="Z22" s="396">
        <f t="shared" si="5"/>
        <v>3</v>
      </c>
      <c r="AA22" s="396">
        <f t="shared" si="6"/>
        <v>5</v>
      </c>
      <c r="AB22" s="396">
        <f>IF($AA22="n/a","",IFERROR(COUNTIF($AA$2:$AA22,"="&amp;AA22),""))</f>
        <v>1</v>
      </c>
      <c r="AC22" s="396">
        <f>COUNTIF($Z$2:Z21,"&lt;"&amp;Z22)</f>
        <v>4</v>
      </c>
      <c r="AD22" s="124">
        <f t="shared" si="7"/>
        <v>30</v>
      </c>
      <c r="AE22" s="126">
        <f t="shared" si="8"/>
        <v>20</v>
      </c>
    </row>
    <row r="23" spans="1:35" x14ac:dyDescent="0.35">
      <c r="A23" s="461">
        <v>812</v>
      </c>
      <c r="B23" s="1" t="s">
        <v>157</v>
      </c>
      <c r="C23" s="1" t="str">
        <f t="shared" si="9"/>
        <v>simon acfield</v>
      </c>
      <c r="D23" s="8" t="s">
        <v>40</v>
      </c>
      <c r="E23" s="11" t="s">
        <v>314</v>
      </c>
      <c r="F23" s="11"/>
      <c r="G23" s="1" t="s">
        <v>315</v>
      </c>
      <c r="H23" s="20" t="str">
        <f t="shared" si="20"/>
        <v/>
      </c>
      <c r="I23" s="20" t="str">
        <f t="shared" si="20"/>
        <v/>
      </c>
      <c r="J23" s="20" t="str">
        <f t="shared" si="20"/>
        <v/>
      </c>
      <c r="K23" s="20" t="str">
        <f t="shared" si="20"/>
        <v/>
      </c>
      <c r="L23" s="20">
        <f t="shared" si="20"/>
        <v>45</v>
      </c>
      <c r="M23" s="20" t="str">
        <f t="shared" si="20"/>
        <v/>
      </c>
      <c r="N23" s="20" t="str">
        <f t="shared" si="20"/>
        <v/>
      </c>
      <c r="O23" s="20" t="str">
        <f t="shared" si="20"/>
        <v/>
      </c>
      <c r="P23" s="20" t="str">
        <f t="shared" si="20"/>
        <v/>
      </c>
      <c r="Q23" s="20" t="str">
        <f t="shared" si="20"/>
        <v/>
      </c>
      <c r="R23" s="20" t="str">
        <f t="shared" si="20"/>
        <v/>
      </c>
      <c r="S23" s="20" t="str">
        <f t="shared" si="20"/>
        <v/>
      </c>
      <c r="T23" s="394" t="str">
        <f t="shared" si="20"/>
        <v/>
      </c>
      <c r="U23" s="358">
        <f t="shared" si="1"/>
        <v>45</v>
      </c>
      <c r="V23" s="193">
        <f t="shared" si="2"/>
        <v>-30</v>
      </c>
      <c r="W23" s="395">
        <f t="shared" si="3"/>
        <v>89.647000000000006</v>
      </c>
      <c r="X23" s="105">
        <f t="shared" si="4"/>
        <v>11.47999999999999</v>
      </c>
      <c r="Y23" s="361">
        <f t="shared" si="10"/>
        <v>-10</v>
      </c>
      <c r="Z23" s="396">
        <f t="shared" si="5"/>
        <v>5</v>
      </c>
      <c r="AA23" s="396">
        <f t="shared" si="6"/>
        <v>9</v>
      </c>
      <c r="AB23" s="396">
        <f>IF($AA23="n/a","",IFERROR(COUNTIF($AA$2:$AA23,"="&amp;AA23),""))</f>
        <v>4</v>
      </c>
      <c r="AC23" s="396">
        <f>COUNTIF($Z$2:Z22,"&lt;"&amp;Z23)</f>
        <v>9</v>
      </c>
      <c r="AD23" s="124">
        <f t="shared" si="7"/>
        <v>15</v>
      </c>
      <c r="AE23" s="126">
        <f t="shared" si="8"/>
        <v>5</v>
      </c>
    </row>
    <row r="24" spans="1:35" x14ac:dyDescent="0.35">
      <c r="A24" s="461">
        <v>33</v>
      </c>
      <c r="B24" s="1" t="s">
        <v>124</v>
      </c>
      <c r="C24" s="1" t="str">
        <f t="shared" si="9"/>
        <v>john mcbreen</v>
      </c>
      <c r="D24" s="8" t="s">
        <v>86</v>
      </c>
      <c r="E24" s="11" t="s">
        <v>316</v>
      </c>
      <c r="F24" s="11"/>
      <c r="G24" s="1" t="s">
        <v>301</v>
      </c>
      <c r="H24" s="20" t="str">
        <f t="shared" si="20"/>
        <v/>
      </c>
      <c r="I24" s="20" t="str">
        <f t="shared" si="20"/>
        <v/>
      </c>
      <c r="J24" s="20" t="str">
        <f t="shared" si="20"/>
        <v/>
      </c>
      <c r="K24" s="20" t="str">
        <f t="shared" si="20"/>
        <v/>
      </c>
      <c r="L24" s="20" t="str">
        <f t="shared" si="20"/>
        <v/>
      </c>
      <c r="M24" s="20">
        <f t="shared" si="20"/>
        <v>75</v>
      </c>
      <c r="N24" s="20" t="str">
        <f t="shared" si="20"/>
        <v/>
      </c>
      <c r="O24" s="20" t="str">
        <f t="shared" si="20"/>
        <v/>
      </c>
      <c r="P24" s="20" t="str">
        <f t="shared" si="20"/>
        <v/>
      </c>
      <c r="Q24" s="20" t="str">
        <f t="shared" si="20"/>
        <v/>
      </c>
      <c r="R24" s="20" t="str">
        <f t="shared" si="20"/>
        <v/>
      </c>
      <c r="S24" s="20" t="str">
        <f t="shared" si="20"/>
        <v/>
      </c>
      <c r="T24" s="394" t="str">
        <f t="shared" si="20"/>
        <v/>
      </c>
      <c r="U24" s="358">
        <f t="shared" si="1"/>
        <v>75</v>
      </c>
      <c r="V24" s="193">
        <f t="shared" si="2"/>
        <v>-60</v>
      </c>
      <c r="W24" s="395">
        <f t="shared" si="3"/>
        <v>96.045000000000002</v>
      </c>
      <c r="X24" s="105">
        <f t="shared" si="4"/>
        <v>6.3179999999999836</v>
      </c>
      <c r="Y24" s="361">
        <f t="shared" si="10"/>
        <v>-10</v>
      </c>
      <c r="Z24" s="396">
        <f t="shared" si="5"/>
        <v>4</v>
      </c>
      <c r="AA24" s="396">
        <f t="shared" si="6"/>
        <v>8</v>
      </c>
      <c r="AB24" s="396">
        <f>IF($AA24="n/a","",IFERROR(COUNTIF($AA$2:$AA24,"="&amp;AA24),""))</f>
        <v>2</v>
      </c>
      <c r="AC24" s="396">
        <f>COUNTIF($Z$2:Z23,"&lt;"&amp;Z24)</f>
        <v>5</v>
      </c>
      <c r="AD24" s="124">
        <f t="shared" si="7"/>
        <v>15</v>
      </c>
      <c r="AE24" s="126">
        <f t="shared" si="8"/>
        <v>5</v>
      </c>
    </row>
    <row r="25" spans="1:35" x14ac:dyDescent="0.35">
      <c r="A25" s="461">
        <v>71</v>
      </c>
      <c r="B25" s="1" t="s">
        <v>123</v>
      </c>
      <c r="C25" s="1" t="str">
        <f t="shared" si="9"/>
        <v>sam hurst</v>
      </c>
      <c r="D25" s="8" t="s">
        <v>5</v>
      </c>
      <c r="E25" s="11" t="s">
        <v>317</v>
      </c>
      <c r="F25" s="11"/>
      <c r="G25" s="1" t="s">
        <v>299</v>
      </c>
      <c r="H25" s="4" t="str">
        <f t="shared" si="20"/>
        <v/>
      </c>
      <c r="I25" s="4" t="str">
        <f t="shared" si="20"/>
        <v/>
      </c>
      <c r="J25" s="4" t="str">
        <f t="shared" si="20"/>
        <v/>
      </c>
      <c r="K25" s="4" t="str">
        <f t="shared" si="20"/>
        <v/>
      </c>
      <c r="L25" s="4" t="str">
        <f t="shared" si="20"/>
        <v/>
      </c>
      <c r="M25" s="4" t="str">
        <f t="shared" si="20"/>
        <v/>
      </c>
      <c r="N25" s="4" t="str">
        <f t="shared" si="20"/>
        <v/>
      </c>
      <c r="O25" s="4" t="str">
        <f t="shared" si="20"/>
        <v/>
      </c>
      <c r="P25" s="4" t="str">
        <f t="shared" si="20"/>
        <v/>
      </c>
      <c r="Q25" s="4" t="str">
        <f t="shared" si="20"/>
        <v/>
      </c>
      <c r="R25" s="4" t="str">
        <f t="shared" si="20"/>
        <v/>
      </c>
      <c r="S25" s="4">
        <f t="shared" si="20"/>
        <v>45</v>
      </c>
      <c r="T25" s="220" t="str">
        <f t="shared" si="20"/>
        <v/>
      </c>
      <c r="U25" s="358">
        <f t="shared" si="1"/>
        <v>45</v>
      </c>
      <c r="V25" s="193">
        <f t="shared" si="2"/>
        <v>0</v>
      </c>
      <c r="W25" s="395">
        <f t="shared" si="3"/>
        <v>95.12</v>
      </c>
      <c r="X25" s="105">
        <f t="shared" si="4"/>
        <v>8.4370000000000118</v>
      </c>
      <c r="Y25" s="361">
        <f t="shared" si="10"/>
        <v>-10</v>
      </c>
      <c r="Z25" s="396">
        <f t="shared" si="5"/>
        <v>1</v>
      </c>
      <c r="AA25" s="396">
        <f t="shared" si="6"/>
        <v>2</v>
      </c>
      <c r="AB25" s="396">
        <f>IF($AA25="n/a","",IFERROR(COUNTIF($AA$2:$AA25,"="&amp;AA25),""))</f>
        <v>4</v>
      </c>
      <c r="AC25" s="396">
        <f>COUNTIF($Z$2:Z24,"&lt;"&amp;Z25)</f>
        <v>0</v>
      </c>
      <c r="AD25" s="124">
        <f t="shared" si="7"/>
        <v>45</v>
      </c>
      <c r="AE25" s="126">
        <f t="shared" si="8"/>
        <v>35</v>
      </c>
    </row>
    <row r="26" spans="1:35" x14ac:dyDescent="0.35">
      <c r="A26" s="461">
        <v>47</v>
      </c>
      <c r="B26" s="1" t="s">
        <v>125</v>
      </c>
      <c r="C26" s="1" t="str">
        <f t="shared" si="9"/>
        <v>leigh mummery</v>
      </c>
      <c r="D26" s="8" t="s">
        <v>3</v>
      </c>
      <c r="E26" s="11" t="s">
        <v>318</v>
      </c>
      <c r="F26" s="11"/>
      <c r="G26" s="1" t="s">
        <v>299</v>
      </c>
      <c r="H26" s="458" t="str">
        <f t="shared" si="20"/>
        <v/>
      </c>
      <c r="I26" s="458" t="str">
        <f t="shared" si="20"/>
        <v/>
      </c>
      <c r="J26" s="458" t="str">
        <f t="shared" si="20"/>
        <v/>
      </c>
      <c r="K26" s="458" t="str">
        <f t="shared" si="20"/>
        <v/>
      </c>
      <c r="L26" s="458" t="str">
        <f t="shared" si="20"/>
        <v/>
      </c>
      <c r="M26" s="458" t="str">
        <f t="shared" si="20"/>
        <v/>
      </c>
      <c r="N26" s="458" t="str">
        <f t="shared" si="20"/>
        <v/>
      </c>
      <c r="O26" s="458" t="str">
        <f t="shared" si="20"/>
        <v/>
      </c>
      <c r="P26" s="458" t="str">
        <f t="shared" si="20"/>
        <v/>
      </c>
      <c r="Q26" s="458" t="str">
        <f t="shared" si="20"/>
        <v/>
      </c>
      <c r="R26" s="458" t="str">
        <f t="shared" si="20"/>
        <v/>
      </c>
      <c r="S26" s="458" t="str">
        <f t="shared" si="20"/>
        <v/>
      </c>
      <c r="T26" s="419">
        <f t="shared" si="20"/>
        <v>100</v>
      </c>
      <c r="U26" s="358">
        <f t="shared" si="1"/>
        <v>100</v>
      </c>
      <c r="V26" s="193">
        <f t="shared" si="2"/>
        <v>0</v>
      </c>
      <c r="W26" s="395">
        <f t="shared" si="3"/>
        <v>97.106999999999999</v>
      </c>
      <c r="X26" s="105">
        <f t="shared" si="4"/>
        <v>6.6510000000000105</v>
      </c>
      <c r="Y26" s="361">
        <f t="shared" si="10"/>
        <v>-10</v>
      </c>
      <c r="Z26" s="396">
        <f t="shared" si="5"/>
        <v>1</v>
      </c>
      <c r="AA26" s="396">
        <f t="shared" si="6"/>
        <v>1</v>
      </c>
      <c r="AB26" s="396">
        <f>IF($AA26="n/a","",IFERROR(COUNTIF($AA$2:$AA26,"="&amp;AA26),""))</f>
        <v>1</v>
      </c>
      <c r="AC26" s="396">
        <f>COUNTIF($Z$2:Z25,"&lt;"&amp;Z26)</f>
        <v>0</v>
      </c>
      <c r="AD26" s="124">
        <f t="shared" si="7"/>
        <v>100</v>
      </c>
      <c r="AE26" s="126">
        <f t="shared" si="8"/>
        <v>90</v>
      </c>
    </row>
    <row r="27" spans="1:35" x14ac:dyDescent="0.35">
      <c r="A27" s="461">
        <v>140</v>
      </c>
      <c r="B27" s="1" t="s">
        <v>161</v>
      </c>
      <c r="C27" s="1" t="str">
        <f t="shared" si="9"/>
        <v>robert mason</v>
      </c>
      <c r="D27" s="8" t="s">
        <v>3</v>
      </c>
      <c r="E27" s="11" t="s">
        <v>319</v>
      </c>
      <c r="F27" s="11"/>
      <c r="G27" s="1" t="s">
        <v>301</v>
      </c>
      <c r="H27" s="20" t="str">
        <f t="shared" si="20"/>
        <v/>
      </c>
      <c r="I27" s="20" t="str">
        <f t="shared" si="20"/>
        <v/>
      </c>
      <c r="J27" s="20" t="str">
        <f t="shared" si="20"/>
        <v/>
      </c>
      <c r="K27" s="20" t="str">
        <f t="shared" si="20"/>
        <v/>
      </c>
      <c r="L27" s="20" t="str">
        <f t="shared" si="20"/>
        <v/>
      </c>
      <c r="M27" s="20" t="str">
        <f t="shared" si="20"/>
        <v/>
      </c>
      <c r="N27" s="20" t="str">
        <f t="shared" si="20"/>
        <v/>
      </c>
      <c r="O27" s="20" t="str">
        <f t="shared" si="20"/>
        <v/>
      </c>
      <c r="P27" s="20" t="str">
        <f t="shared" si="20"/>
        <v/>
      </c>
      <c r="Q27" s="20" t="str">
        <f t="shared" si="20"/>
        <v/>
      </c>
      <c r="R27" s="20" t="str">
        <f t="shared" si="20"/>
        <v/>
      </c>
      <c r="S27" s="20" t="str">
        <f t="shared" si="20"/>
        <v/>
      </c>
      <c r="T27" s="394">
        <f t="shared" si="20"/>
        <v>75</v>
      </c>
      <c r="U27" s="358">
        <f t="shared" si="1"/>
        <v>75</v>
      </c>
      <c r="V27" s="193">
        <f t="shared" si="2"/>
        <v>0</v>
      </c>
      <c r="W27" s="395">
        <f t="shared" si="3"/>
        <v>97.106999999999999</v>
      </c>
      <c r="X27" s="105">
        <f t="shared" si="4"/>
        <v>9.005999999999986</v>
      </c>
      <c r="Y27" s="361">
        <f t="shared" si="10"/>
        <v>-10</v>
      </c>
      <c r="Z27" s="396">
        <f t="shared" si="5"/>
        <v>1</v>
      </c>
      <c r="AA27" s="396">
        <f t="shared" si="6"/>
        <v>1</v>
      </c>
      <c r="AB27" s="396">
        <f>IF($AA27="n/a","",IFERROR(COUNTIF($AA$2:$AA27,"="&amp;AA27),""))</f>
        <v>2</v>
      </c>
      <c r="AC27" s="396">
        <f>COUNTIF($Z$2:Z26,"&lt;"&amp;Z27)</f>
        <v>0</v>
      </c>
      <c r="AD27" s="124">
        <f t="shared" si="7"/>
        <v>75</v>
      </c>
      <c r="AE27" s="126">
        <f t="shared" si="8"/>
        <v>65</v>
      </c>
    </row>
    <row r="28" spans="1:35" ht="13.15" thickBot="1" x14ac:dyDescent="0.4">
      <c r="A28" s="462">
        <v>217</v>
      </c>
      <c r="B28" s="171" t="s">
        <v>160</v>
      </c>
      <c r="C28" s="171" t="str">
        <f t="shared" si="9"/>
        <v>travis abreu</v>
      </c>
      <c r="D28" s="194" t="s">
        <v>80</v>
      </c>
      <c r="E28" s="459" t="s">
        <v>320</v>
      </c>
      <c r="F28" s="459"/>
      <c r="G28" s="171" t="s">
        <v>299</v>
      </c>
      <c r="H28" s="424" t="str">
        <f t="shared" si="20"/>
        <v/>
      </c>
      <c r="I28" s="424" t="str">
        <f t="shared" si="20"/>
        <v/>
      </c>
      <c r="J28" s="424" t="str">
        <f t="shared" si="20"/>
        <v/>
      </c>
      <c r="K28" s="424" t="str">
        <f t="shared" si="20"/>
        <v/>
      </c>
      <c r="L28" s="424" t="str">
        <f t="shared" si="20"/>
        <v/>
      </c>
      <c r="M28" s="424" t="str">
        <f t="shared" si="20"/>
        <v/>
      </c>
      <c r="N28" s="424" t="str">
        <f t="shared" si="20"/>
        <v/>
      </c>
      <c r="O28" s="424" t="str">
        <f t="shared" si="20"/>
        <v/>
      </c>
      <c r="P28" s="424" t="str">
        <f t="shared" si="20"/>
        <v/>
      </c>
      <c r="Q28" s="424" t="str">
        <f t="shared" si="20"/>
        <v/>
      </c>
      <c r="R28" s="424" t="str">
        <f t="shared" si="20"/>
        <v/>
      </c>
      <c r="S28" s="424" t="str">
        <f t="shared" si="20"/>
        <v/>
      </c>
      <c r="T28" s="425" t="str">
        <f t="shared" si="20"/>
        <v/>
      </c>
      <c r="U28" s="359">
        <f t="shared" si="1"/>
        <v>0</v>
      </c>
      <c r="V28" s="195">
        <f t="shared" si="2"/>
        <v>0</v>
      </c>
      <c r="W28" s="362"/>
      <c r="X28" s="363"/>
      <c r="Y28" s="364">
        <f t="shared" si="10"/>
        <v>0</v>
      </c>
      <c r="Z28" s="197" t="str">
        <f t="shared" si="5"/>
        <v>n/a</v>
      </c>
      <c r="AA28" s="197" t="str">
        <f t="shared" si="6"/>
        <v>n/a</v>
      </c>
      <c r="AB28" s="197" t="str">
        <f>IF($AA28="n/a","",IFERROR(COUNTIF($AA$2:$AA28,"="&amp;AA28),""))</f>
        <v/>
      </c>
      <c r="AC28" s="197">
        <f>COUNTIF($Z$2:Z27,"&lt;"&amp;Z28)</f>
        <v>0</v>
      </c>
      <c r="AD28" s="198">
        <f t="shared" si="7"/>
        <v>0</v>
      </c>
      <c r="AE28" s="127">
        <f t="shared" si="8"/>
        <v>0</v>
      </c>
    </row>
    <row r="29" spans="1:35" ht="13.15" thickBot="1" x14ac:dyDescent="0.4">
      <c r="F29" s="426"/>
      <c r="G29" s="427" t="s">
        <v>26</v>
      </c>
      <c r="H29" s="114">
        <f t="shared" ref="H29:U29" si="21">COUNT(H2:H28)</f>
        <v>0</v>
      </c>
      <c r="I29" s="114">
        <f t="shared" si="21"/>
        <v>0</v>
      </c>
      <c r="J29" s="114">
        <f t="shared" si="21"/>
        <v>2</v>
      </c>
      <c r="K29" s="114">
        <f t="shared" si="21"/>
        <v>0</v>
      </c>
      <c r="L29" s="114">
        <f t="shared" si="21"/>
        <v>4</v>
      </c>
      <c r="M29" s="114">
        <f t="shared" si="21"/>
        <v>2</v>
      </c>
      <c r="N29" s="114">
        <f t="shared" si="21"/>
        <v>3</v>
      </c>
      <c r="O29" s="114">
        <f t="shared" si="21"/>
        <v>0</v>
      </c>
      <c r="P29" s="114">
        <f t="shared" si="21"/>
        <v>1</v>
      </c>
      <c r="Q29" s="114">
        <f t="shared" si="21"/>
        <v>1</v>
      </c>
      <c r="R29" s="114">
        <f t="shared" si="21"/>
        <v>0</v>
      </c>
      <c r="S29" s="114">
        <f t="shared" si="21"/>
        <v>4</v>
      </c>
      <c r="T29" s="114">
        <f t="shared" si="21"/>
        <v>2</v>
      </c>
      <c r="U29" s="190">
        <f t="shared" si="21"/>
        <v>27</v>
      </c>
      <c r="V29" s="428"/>
      <c r="W29" s="428"/>
      <c r="Y29" s="428"/>
      <c r="Z29" s="428"/>
      <c r="AA29" s="428"/>
      <c r="AB29" s="428"/>
      <c r="AC29" s="428"/>
      <c r="AD29" s="428"/>
      <c r="AE29" s="428"/>
    </row>
    <row r="31" spans="1:35" ht="13.15" x14ac:dyDescent="0.4">
      <c r="B31" s="429"/>
      <c r="C31" s="430"/>
      <c r="D31" s="72"/>
      <c r="V31" s="72"/>
      <c r="Z31" s="72"/>
      <c r="AA31" s="72"/>
      <c r="AB31" s="72"/>
      <c r="AC31" s="72"/>
      <c r="AD31" s="72"/>
    </row>
  </sheetData>
  <mergeCells count="1">
    <mergeCell ref="AG1:AI1"/>
  </mergeCells>
  <conditionalFormatting sqref="A26:T28 A2:T5 V2:Y5 A10:T24 V10:Y28">
    <cfRule type="expression" dxfId="116" priority="40" stopIfTrue="1">
      <formula>$D2="SNA"</formula>
    </cfRule>
    <cfRule type="expression" dxfId="115" priority="41" stopIfTrue="1">
      <formula>$D2="SNB"</formula>
    </cfRule>
    <cfRule type="expression" dxfId="114" priority="42">
      <formula>$D2="SNC"</formula>
    </cfRule>
    <cfRule type="expression" dxfId="113" priority="43">
      <formula>$D2="SND"</formula>
    </cfRule>
    <cfRule type="expression" dxfId="112" priority="44">
      <formula>$D2="NAC"</formula>
    </cfRule>
    <cfRule type="expression" dxfId="111" priority="45">
      <formula>$D2="NBC"</formula>
    </cfRule>
    <cfRule type="expression" dxfId="110" priority="46">
      <formula>$D2="NCC"</formula>
    </cfRule>
    <cfRule type="expression" dxfId="109" priority="47">
      <formula>$D2="NDC"</formula>
    </cfRule>
    <cfRule type="expression" dxfId="108" priority="48">
      <formula>$D2="ABMOD"</formula>
    </cfRule>
    <cfRule type="expression" dxfId="107" priority="49">
      <formula>$D2="CDMOD"</formula>
    </cfRule>
    <cfRule type="expression" dxfId="106" priority="50">
      <formula>$D2="SMOD"</formula>
    </cfRule>
    <cfRule type="expression" dxfId="105" priority="51">
      <formula>$D2="RES"</formula>
    </cfRule>
    <cfRule type="expression" dxfId="104" priority="52">
      <formula>$D2="OPN"</formula>
    </cfRule>
  </conditionalFormatting>
  <conditionalFormatting sqref="O25:T25 A25:L25">
    <cfRule type="expression" dxfId="103" priority="27" stopIfTrue="1">
      <formula>$D25="SNA"</formula>
    </cfRule>
    <cfRule type="expression" dxfId="102" priority="28" stopIfTrue="1">
      <formula>$D25="SNB"</formula>
    </cfRule>
    <cfRule type="expression" dxfId="101" priority="29">
      <formula>$D25="SNC"</formula>
    </cfRule>
    <cfRule type="expression" dxfId="100" priority="30">
      <formula>$D25="SND"</formula>
    </cfRule>
    <cfRule type="expression" dxfId="99" priority="31">
      <formula>$D25="NAC"</formula>
    </cfRule>
    <cfRule type="expression" dxfId="98" priority="32">
      <formula>$D25="NBC"</formula>
    </cfRule>
    <cfRule type="expression" dxfId="97" priority="33">
      <formula>$D25="NCC"</formula>
    </cfRule>
    <cfRule type="expression" dxfId="96" priority="34">
      <formula>$D25="NDC"</formula>
    </cfRule>
    <cfRule type="expression" dxfId="95" priority="35">
      <formula>$D25="ABMOD"</formula>
    </cfRule>
    <cfRule type="expression" dxfId="94" priority="36">
      <formula>$D25="CDMOD"</formula>
    </cfRule>
    <cfRule type="expression" dxfId="93" priority="37">
      <formula>$D25="SMOD"</formula>
    </cfRule>
    <cfRule type="expression" dxfId="92" priority="38">
      <formula>$D25="RES"</formula>
    </cfRule>
    <cfRule type="expression" dxfId="91" priority="39">
      <formula>$D25="OPN"</formula>
    </cfRule>
  </conditionalFormatting>
  <conditionalFormatting sqref="M25:N25">
    <cfRule type="expression" dxfId="90" priority="14" stopIfTrue="1">
      <formula>$D25="SNA"</formula>
    </cfRule>
    <cfRule type="expression" dxfId="89" priority="15" stopIfTrue="1">
      <formula>$D25="SNB"</formula>
    </cfRule>
    <cfRule type="expression" dxfId="88" priority="16">
      <formula>$D25="SNC"</formula>
    </cfRule>
    <cfRule type="expression" dxfId="87" priority="17">
      <formula>$D25="SND"</formula>
    </cfRule>
    <cfRule type="expression" dxfId="86" priority="18">
      <formula>$D25="NAC"</formula>
    </cfRule>
    <cfRule type="expression" dxfId="85" priority="19">
      <formula>$D25="NBC"</formula>
    </cfRule>
    <cfRule type="expression" dxfId="84" priority="20">
      <formula>$D25="NCC"</formula>
    </cfRule>
    <cfRule type="expression" dxfId="83" priority="21">
      <formula>$D25="NDC"</formula>
    </cfRule>
    <cfRule type="expression" dxfId="82" priority="22">
      <formula>$D25="ABMOD"</formula>
    </cfRule>
    <cfRule type="expression" dxfId="81" priority="23">
      <formula>$D25="CDMOD"</formula>
    </cfRule>
    <cfRule type="expression" dxfId="80" priority="24">
      <formula>$D25="SMOD"</formula>
    </cfRule>
    <cfRule type="expression" dxfId="79" priority="25">
      <formula>$D25="RES"</formula>
    </cfRule>
    <cfRule type="expression" dxfId="78" priority="26">
      <formula>$D25="OPN"</formula>
    </cfRule>
  </conditionalFormatting>
  <conditionalFormatting sqref="A6:T9 V6:Y9">
    <cfRule type="expression" dxfId="77" priority="1" stopIfTrue="1">
      <formula>$D6="SNA"</formula>
    </cfRule>
    <cfRule type="expression" dxfId="76" priority="2" stopIfTrue="1">
      <formula>$D6="SNB"</formula>
    </cfRule>
    <cfRule type="expression" dxfId="75" priority="3">
      <formula>$D6="SNC"</formula>
    </cfRule>
    <cfRule type="expression" dxfId="74" priority="4">
      <formula>$D6="SND"</formula>
    </cfRule>
    <cfRule type="expression" dxfId="73" priority="5">
      <formula>$D6="NAC"</formula>
    </cfRule>
    <cfRule type="expression" dxfId="72" priority="6">
      <formula>$D6="NBC"</formula>
    </cfRule>
    <cfRule type="expression" dxfId="71" priority="7">
      <formula>$D6="NCC"</formula>
    </cfRule>
    <cfRule type="expression" dxfId="70" priority="8">
      <formula>$D6="NDC"</formula>
    </cfRule>
    <cfRule type="expression" dxfId="69" priority="9">
      <formula>$D6="ABMOD"</formula>
    </cfRule>
    <cfRule type="expression" dxfId="68" priority="10">
      <formula>$D6="CDMOD"</formula>
    </cfRule>
    <cfRule type="expression" dxfId="67" priority="11">
      <formula>$D6="SMOD"</formula>
    </cfRule>
    <cfRule type="expression" dxfId="66" priority="12">
      <formula>$D6="RES"</formula>
    </cfRule>
    <cfRule type="expression" dxfId="65" priority="13">
      <formula>$D6="OPN"</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D8BB-CCD2-4C6F-9D21-13DD0E0D256A}">
  <dimension ref="A1:AI31"/>
  <sheetViews>
    <sheetView zoomScale="90" zoomScaleNormal="90" workbookViewId="0">
      <selection activeCell="A2" sqref="A2"/>
    </sheetView>
  </sheetViews>
  <sheetFormatPr defaultColWidth="8.86328125" defaultRowHeight="12.75" x14ac:dyDescent="0.35"/>
  <cols>
    <col min="1" max="1" width="8.1328125" style="70" customWidth="1"/>
    <col min="2" max="2" width="24.3984375" style="386" customWidth="1"/>
    <col min="3" max="3" width="20.73046875" style="71" hidden="1" customWidth="1"/>
    <col min="4" max="4" width="8.265625" style="71" bestFit="1" customWidth="1"/>
    <col min="5" max="5" width="12.59765625" style="71" customWidth="1"/>
    <col min="6" max="6" width="16.1328125" style="71" bestFit="1" customWidth="1"/>
    <col min="7" max="7" width="9.265625" style="71" bestFit="1" customWidth="1"/>
    <col min="8" max="20" width="7.73046875" style="71" customWidth="1"/>
    <col min="21" max="21" width="6.73046875" style="71" customWidth="1"/>
    <col min="22" max="22" width="7.265625" style="71" bestFit="1" customWidth="1"/>
    <col min="23" max="23" width="11" style="71" bestFit="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71">
        <v>79</v>
      </c>
      <c r="B2" t="s">
        <v>110</v>
      </c>
      <c r="C2" t="str">
        <f>LOWER(B2)</f>
        <v>dean hasnat</v>
      </c>
      <c r="D2" s="71" t="s">
        <v>40</v>
      </c>
      <c r="E2" s="392" t="s">
        <v>326</v>
      </c>
      <c r="G2" s="71">
        <v>6</v>
      </c>
      <c r="H2" s="388" t="str">
        <f t="shared" ref="H2:T21" si="0">IF($D2=H$1,$U2,"")</f>
        <v/>
      </c>
      <c r="I2" s="388" t="str">
        <f t="shared" si="0"/>
        <v/>
      </c>
      <c r="J2" s="388" t="str">
        <f t="shared" si="0"/>
        <v/>
      </c>
      <c r="K2" s="388" t="str">
        <f t="shared" si="0"/>
        <v/>
      </c>
      <c r="L2" s="388">
        <f t="shared" si="0"/>
        <v>100</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8" si="1">IFERROR(VLOOKUP($AB2,Points2018,2,0),0)</f>
        <v>100</v>
      </c>
      <c r="V2" s="247">
        <f t="shared" ref="V2:V28" si="2">AD2-U2</f>
        <v>0</v>
      </c>
      <c r="W2" s="354">
        <f t="shared" ref="W2:W27" si="3">IFERROR(VLOOKUP(D2,BenchmarksRd1,3,0)*86400,"")</f>
        <v>68.962000000000003</v>
      </c>
      <c r="X2" s="355">
        <f t="shared" ref="X2:X27" si="4">IFERROR((($E2*86400)-W2),"")</f>
        <v>8.9669999999999987</v>
      </c>
      <c r="Y2" s="356">
        <f>IF(U2=0,0,IF(X2&lt;=0,10,IF(X2&lt;0.5,5,IF(X2&lt;1,0,IF(X2&lt;2,-5,-10)))))</f>
        <v>-10</v>
      </c>
      <c r="Z2" s="129">
        <f t="shared" ref="Z2:Z28" si="5">IFERROR(VLOOKUP(D2,Class2019,4,0),"n/a")</f>
        <v>5</v>
      </c>
      <c r="AA2" s="129">
        <f t="shared" ref="AA2:AA28" si="6">IFERROR(VLOOKUP(D2,Class2019,3,0),"n/a")</f>
        <v>9</v>
      </c>
      <c r="AB2" s="129">
        <f>IF($AA2="n/a","",IFERROR(COUNTIF($AA$2:$AA2,"="&amp;AA2),""))</f>
        <v>1</v>
      </c>
      <c r="AC2" s="129">
        <f>COUNTIF($Z1:Z$2,"&lt;"&amp;Z2)</f>
        <v>0</v>
      </c>
      <c r="AD2" s="159">
        <f t="shared" ref="AD2:AD28" si="7">IF($AA2="n/a",0,IFERROR(VLOOKUP(AB2+AC2,Points2019,2,0),15))</f>
        <v>100</v>
      </c>
      <c r="AE2" s="125">
        <f t="shared" ref="AE2:AE28" si="8">(U2+V2+Y2)</f>
        <v>90</v>
      </c>
      <c r="AG2" s="161" t="s">
        <v>3</v>
      </c>
      <c r="AH2" s="390" t="s">
        <v>47</v>
      </c>
      <c r="AI2" s="464">
        <v>8.543518518518518E-4</v>
      </c>
    </row>
    <row r="3" spans="1:35" ht="13.15" x14ac:dyDescent="0.4">
      <c r="A3" s="71">
        <v>10</v>
      </c>
      <c r="B3" t="s">
        <v>113</v>
      </c>
      <c r="C3" t="str">
        <f t="shared" ref="C3:C24" si="9">LOWER(B3)</f>
        <v>hung do</v>
      </c>
      <c r="D3" s="71" t="s">
        <v>85</v>
      </c>
      <c r="E3" s="392" t="s">
        <v>327</v>
      </c>
      <c r="G3" s="71">
        <v>7</v>
      </c>
      <c r="H3" s="20" t="str">
        <f t="shared" si="0"/>
        <v/>
      </c>
      <c r="I3" s="20" t="str">
        <f t="shared" si="0"/>
        <v/>
      </c>
      <c r="J3" s="20" t="str">
        <f t="shared" si="0"/>
        <v/>
      </c>
      <c r="K3" s="20" t="str">
        <f t="shared" si="0"/>
        <v/>
      </c>
      <c r="L3" s="20" t="str">
        <f t="shared" si="0"/>
        <v/>
      </c>
      <c r="M3" s="20" t="str">
        <f t="shared" si="0"/>
        <v/>
      </c>
      <c r="N3" s="20">
        <f t="shared" si="0"/>
        <v>100</v>
      </c>
      <c r="O3" s="20" t="str">
        <f t="shared" si="0"/>
        <v/>
      </c>
      <c r="P3" s="20" t="str">
        <f t="shared" si="0"/>
        <v/>
      </c>
      <c r="Q3" s="20" t="str">
        <f t="shared" si="0"/>
        <v/>
      </c>
      <c r="R3" s="20" t="str">
        <f t="shared" si="0"/>
        <v/>
      </c>
      <c r="S3" s="20" t="str">
        <f t="shared" si="0"/>
        <v/>
      </c>
      <c r="T3" s="394" t="str">
        <f t="shared" si="0"/>
        <v/>
      </c>
      <c r="U3" s="358">
        <f t="shared" si="1"/>
        <v>100</v>
      </c>
      <c r="V3" s="193">
        <f t="shared" si="2"/>
        <v>0</v>
      </c>
      <c r="W3" s="395">
        <f t="shared" si="3"/>
        <v>71.329000000000008</v>
      </c>
      <c r="X3" s="105">
        <f t="shared" si="4"/>
        <v>8.032999999999987</v>
      </c>
      <c r="Y3" s="361">
        <f t="shared" ref="Y3:Y28" si="10">IF(U3=0,0,IF(X3&lt;=0,10,IF(X3&lt;0.5,5,IF(X3&lt;1,0,IF(X3&lt;2,-5,-10)))))</f>
        <v>-10</v>
      </c>
      <c r="Z3" s="396">
        <f t="shared" si="5"/>
        <v>4</v>
      </c>
      <c r="AA3" s="396">
        <f t="shared" si="6"/>
        <v>7</v>
      </c>
      <c r="AB3" s="396">
        <f>IF($AA3="n/a","",IFERROR(COUNTIF($AA$2:$AA3,"="&amp;AA3),""))</f>
        <v>1</v>
      </c>
      <c r="AC3" s="396">
        <f>COUNTIF($Z$2:Z2,"&lt;"&amp;Z3)</f>
        <v>0</v>
      </c>
      <c r="AD3" s="124">
        <f t="shared" si="7"/>
        <v>100</v>
      </c>
      <c r="AE3" s="126">
        <f t="shared" si="8"/>
        <v>90</v>
      </c>
      <c r="AG3" s="162" t="s">
        <v>5</v>
      </c>
      <c r="AH3" s="397" t="s">
        <v>48</v>
      </c>
      <c r="AI3" s="465" t="s">
        <v>323</v>
      </c>
    </row>
    <row r="4" spans="1:35" ht="13.15" x14ac:dyDescent="0.4">
      <c r="A4" s="71">
        <v>50</v>
      </c>
      <c r="B4" t="s">
        <v>109</v>
      </c>
      <c r="C4" t="str">
        <f t="shared" si="9"/>
        <v>alan conrad</v>
      </c>
      <c r="D4" s="71" t="s">
        <v>41</v>
      </c>
      <c r="E4" s="392" t="s">
        <v>328</v>
      </c>
      <c r="G4" s="71">
        <v>4</v>
      </c>
      <c r="H4" s="20" t="str">
        <f t="shared" si="0"/>
        <v/>
      </c>
      <c r="I4" s="20" t="str">
        <f t="shared" si="0"/>
        <v/>
      </c>
      <c r="J4" s="20" t="str">
        <f t="shared" si="0"/>
        <v/>
      </c>
      <c r="K4" s="20">
        <f t="shared" si="0"/>
        <v>100</v>
      </c>
      <c r="L4" s="20" t="str">
        <f t="shared" si="0"/>
        <v/>
      </c>
      <c r="M4" s="20" t="str">
        <f t="shared" si="0"/>
        <v/>
      </c>
      <c r="N4" s="20" t="str">
        <f t="shared" si="0"/>
        <v/>
      </c>
      <c r="O4" s="20" t="str">
        <f t="shared" si="0"/>
        <v/>
      </c>
      <c r="P4" s="20" t="str">
        <f t="shared" si="0"/>
        <v/>
      </c>
      <c r="Q4" s="20" t="str">
        <f t="shared" si="0"/>
        <v/>
      </c>
      <c r="R4" s="20" t="str">
        <f t="shared" si="0"/>
        <v/>
      </c>
      <c r="S4" s="20" t="str">
        <f t="shared" si="0"/>
        <v/>
      </c>
      <c r="T4" s="394" t="str">
        <f t="shared" si="0"/>
        <v/>
      </c>
      <c r="U4" s="358">
        <f t="shared" si="1"/>
        <v>100</v>
      </c>
      <c r="V4" s="193">
        <f t="shared" si="2"/>
        <v>-25</v>
      </c>
      <c r="W4" s="395">
        <f t="shared" si="3"/>
        <v>67.63000000000001</v>
      </c>
      <c r="X4" s="105">
        <f t="shared" si="4"/>
        <v>12.506999999999991</v>
      </c>
      <c r="Y4" s="361">
        <f t="shared" si="10"/>
        <v>-10</v>
      </c>
      <c r="Z4" s="396">
        <f t="shared" si="5"/>
        <v>5</v>
      </c>
      <c r="AA4" s="396">
        <f t="shared" si="6"/>
        <v>10</v>
      </c>
      <c r="AB4" s="396">
        <f>IF($AA4="n/a","",IFERROR(COUNTIF($AA$2:$AA4,"="&amp;AA4),""))</f>
        <v>1</v>
      </c>
      <c r="AC4" s="396">
        <f>COUNTIF($Z$2:Z3,"&lt;"&amp;Z4)</f>
        <v>1</v>
      </c>
      <c r="AD4" s="124">
        <f t="shared" si="7"/>
        <v>75</v>
      </c>
      <c r="AE4" s="126">
        <f t="shared" si="8"/>
        <v>65</v>
      </c>
      <c r="AG4" s="331" t="s">
        <v>4</v>
      </c>
      <c r="AH4" s="399" t="s">
        <v>102</v>
      </c>
      <c r="AI4" s="466">
        <v>8.8089120370370372E-4</v>
      </c>
    </row>
    <row r="5" spans="1:35" ht="13.15" x14ac:dyDescent="0.4">
      <c r="A5" s="71">
        <v>341</v>
      </c>
      <c r="B5" t="s">
        <v>121</v>
      </c>
      <c r="C5" t="str">
        <f t="shared" si="9"/>
        <v>travis nott</v>
      </c>
      <c r="D5" s="71" t="s">
        <v>41</v>
      </c>
      <c r="E5" s="392" t="s">
        <v>329</v>
      </c>
      <c r="G5" s="71">
        <v>7</v>
      </c>
      <c r="H5" s="20" t="str">
        <f t="shared" si="0"/>
        <v/>
      </c>
      <c r="I5" s="20" t="str">
        <f t="shared" si="0"/>
        <v/>
      </c>
      <c r="J5" s="20" t="str">
        <f t="shared" si="0"/>
        <v/>
      </c>
      <c r="K5" s="20">
        <f t="shared" si="0"/>
        <v>75</v>
      </c>
      <c r="L5" s="20" t="str">
        <f t="shared" si="0"/>
        <v/>
      </c>
      <c r="M5" s="20" t="str">
        <f t="shared" si="0"/>
        <v/>
      </c>
      <c r="N5" s="20" t="str">
        <f t="shared" si="0"/>
        <v/>
      </c>
      <c r="O5" s="20" t="str">
        <f t="shared" si="0"/>
        <v/>
      </c>
      <c r="P5" s="20" t="str">
        <f t="shared" si="0"/>
        <v/>
      </c>
      <c r="Q5" s="20" t="str">
        <f t="shared" si="0"/>
        <v/>
      </c>
      <c r="R5" s="20" t="str">
        <f t="shared" si="0"/>
        <v/>
      </c>
      <c r="S5" s="20" t="str">
        <f t="shared" si="0"/>
        <v/>
      </c>
      <c r="T5" s="394" t="str">
        <f t="shared" si="0"/>
        <v/>
      </c>
      <c r="U5" s="358">
        <f t="shared" si="1"/>
        <v>75</v>
      </c>
      <c r="V5" s="193">
        <f t="shared" si="2"/>
        <v>-15</v>
      </c>
      <c r="W5" s="395">
        <f t="shared" si="3"/>
        <v>67.63000000000001</v>
      </c>
      <c r="X5" s="105">
        <f t="shared" si="4"/>
        <v>13.453000000000003</v>
      </c>
      <c r="Y5" s="361">
        <f t="shared" si="10"/>
        <v>-10</v>
      </c>
      <c r="Z5" s="396">
        <f t="shared" si="5"/>
        <v>5</v>
      </c>
      <c r="AA5" s="396">
        <f t="shared" si="6"/>
        <v>10</v>
      </c>
      <c r="AB5" s="396">
        <f>IF($AA5="n/a","",IFERROR(COUNTIF($AA$2:$AA5,"="&amp;AA5),""))</f>
        <v>2</v>
      </c>
      <c r="AC5" s="396">
        <f>COUNTIF($Z$2:Z4,"&lt;"&amp;Z5)</f>
        <v>1</v>
      </c>
      <c r="AD5" s="124">
        <f t="shared" si="7"/>
        <v>60</v>
      </c>
      <c r="AE5" s="126">
        <f t="shared" si="8"/>
        <v>50</v>
      </c>
      <c r="AG5" s="328" t="s">
        <v>39</v>
      </c>
      <c r="AH5" s="401" t="s">
        <v>82</v>
      </c>
      <c r="AI5" s="467">
        <v>8.403587962962964E-4</v>
      </c>
    </row>
    <row r="6" spans="1:35" ht="13.15" x14ac:dyDescent="0.4">
      <c r="A6" s="71">
        <v>191</v>
      </c>
      <c r="B6" t="s">
        <v>306</v>
      </c>
      <c r="C6" t="str">
        <f t="shared" si="9"/>
        <v>adrian zadro</v>
      </c>
      <c r="D6" s="71" t="s">
        <v>5</v>
      </c>
      <c r="E6" s="392" t="s">
        <v>330</v>
      </c>
      <c r="G6" s="71">
        <v>5</v>
      </c>
      <c r="H6" s="20" t="str">
        <f t="shared" si="0"/>
        <v/>
      </c>
      <c r="I6" s="20" t="str">
        <f t="shared" si="0"/>
        <v/>
      </c>
      <c r="J6" s="20" t="str">
        <f t="shared" si="0"/>
        <v/>
      </c>
      <c r="K6" s="20" t="str">
        <f t="shared" si="0"/>
        <v/>
      </c>
      <c r="L6" s="20" t="str">
        <f t="shared" si="0"/>
        <v/>
      </c>
      <c r="M6" s="20" t="str">
        <f t="shared" si="0"/>
        <v/>
      </c>
      <c r="N6" s="20" t="str">
        <f t="shared" si="0"/>
        <v/>
      </c>
      <c r="O6" s="20" t="str">
        <f t="shared" si="0"/>
        <v/>
      </c>
      <c r="P6" s="20" t="str">
        <f t="shared" si="0"/>
        <v/>
      </c>
      <c r="Q6" s="20" t="str">
        <f t="shared" si="0"/>
        <v/>
      </c>
      <c r="R6" s="20" t="str">
        <f t="shared" si="0"/>
        <v/>
      </c>
      <c r="S6" s="20">
        <f t="shared" si="0"/>
        <v>100</v>
      </c>
      <c r="T6" s="394" t="str">
        <f t="shared" si="0"/>
        <v/>
      </c>
      <c r="U6" s="358">
        <f t="shared" si="1"/>
        <v>100</v>
      </c>
      <c r="V6" s="193">
        <f t="shared" si="2"/>
        <v>0</v>
      </c>
      <c r="W6" s="395">
        <f t="shared" ref="W6:W9" si="11">IFERROR(VLOOKUP(D6,BenchmarksRd1,3,0)*86400,"")</f>
        <v>72.224999999999994</v>
      </c>
      <c r="X6" s="105">
        <f t="shared" si="4"/>
        <v>8.8660000000000139</v>
      </c>
      <c r="Y6" s="361">
        <f t="shared" si="10"/>
        <v>-10</v>
      </c>
      <c r="Z6" s="396">
        <f t="shared" ref="Z6:Z9" si="12">IFERROR(VLOOKUP(D6,Class2019,4,0),"n/a")</f>
        <v>1</v>
      </c>
      <c r="AA6" s="396">
        <f t="shared" ref="AA6:AA9" si="13">IFERROR(VLOOKUP(D6,Class2019,3,0),"n/a")</f>
        <v>2</v>
      </c>
      <c r="AB6" s="396">
        <f>IF($AA6="n/a","",IFERROR(COUNTIF($AA$2:$AA6,"="&amp;AA6),""))</f>
        <v>1</v>
      </c>
      <c r="AC6" s="396">
        <f>COUNTIF($Z$2:Z5,"&lt;"&amp;Z6)</f>
        <v>0</v>
      </c>
      <c r="AD6" s="124">
        <f t="shared" ref="AD6:AD9" si="14">IF($AA6="n/a",0,IFERROR(VLOOKUP(AB6+AC6,Points2019,2,0),15))</f>
        <v>100</v>
      </c>
      <c r="AE6" s="126">
        <f t="shared" si="8"/>
        <v>90</v>
      </c>
      <c r="AG6" s="163" t="s">
        <v>22</v>
      </c>
      <c r="AH6" s="403" t="s">
        <v>324</v>
      </c>
      <c r="AI6" s="475">
        <v>8.2291666666666667E-4</v>
      </c>
    </row>
    <row r="7" spans="1:35" ht="13.15" x14ac:dyDescent="0.4">
      <c r="A7" s="71">
        <v>211</v>
      </c>
      <c r="B7" t="s">
        <v>186</v>
      </c>
      <c r="C7" t="str">
        <f t="shared" si="9"/>
        <v>orlando lara</v>
      </c>
      <c r="D7" s="71" t="s">
        <v>80</v>
      </c>
      <c r="E7" s="392" t="s">
        <v>331</v>
      </c>
      <c r="G7" s="71">
        <v>6</v>
      </c>
      <c r="H7" s="20" t="str">
        <f t="shared" si="0"/>
        <v/>
      </c>
      <c r="I7" s="20" t="str">
        <f t="shared" si="0"/>
        <v/>
      </c>
      <c r="J7" s="20" t="str">
        <f t="shared" si="0"/>
        <v/>
      </c>
      <c r="K7" s="20" t="str">
        <f t="shared" si="0"/>
        <v/>
      </c>
      <c r="L7" s="20" t="str">
        <f t="shared" si="0"/>
        <v/>
      </c>
      <c r="M7" s="20" t="str">
        <f t="shared" si="0"/>
        <v/>
      </c>
      <c r="N7" s="20" t="str">
        <f t="shared" si="0"/>
        <v/>
      </c>
      <c r="O7" s="20" t="str">
        <f t="shared" si="0"/>
        <v/>
      </c>
      <c r="P7" s="20" t="str">
        <f t="shared" si="0"/>
        <v/>
      </c>
      <c r="Q7" s="20" t="str">
        <f t="shared" si="0"/>
        <v/>
      </c>
      <c r="R7" s="20" t="str">
        <f t="shared" si="0"/>
        <v/>
      </c>
      <c r="S7" s="20" t="str">
        <f t="shared" si="0"/>
        <v/>
      </c>
      <c r="T7" s="394" t="str">
        <f t="shared" si="0"/>
        <v/>
      </c>
      <c r="U7" s="358">
        <f t="shared" si="1"/>
        <v>0</v>
      </c>
      <c r="V7" s="193">
        <f t="shared" si="2"/>
        <v>0</v>
      </c>
      <c r="W7" s="395" t="str">
        <f t="shared" si="11"/>
        <v/>
      </c>
      <c r="X7" s="105" t="str">
        <f t="shared" si="4"/>
        <v/>
      </c>
      <c r="Y7" s="361">
        <f t="shared" si="10"/>
        <v>0</v>
      </c>
      <c r="Z7" s="396" t="str">
        <f t="shared" si="12"/>
        <v>n/a</v>
      </c>
      <c r="AA7" s="396" t="str">
        <f t="shared" si="13"/>
        <v>n/a</v>
      </c>
      <c r="AB7" s="396" t="str">
        <f>IF($AA7="n/a","",IFERROR(COUNTIF($AA$2:$AA7,"="&amp;AA7),""))</f>
        <v/>
      </c>
      <c r="AC7" s="396">
        <f>COUNTIF($Z$2:Z6,"&lt;"&amp;Z7)</f>
        <v>0</v>
      </c>
      <c r="AD7" s="124">
        <f t="shared" si="14"/>
        <v>0</v>
      </c>
      <c r="AE7" s="126">
        <f t="shared" si="8"/>
        <v>0</v>
      </c>
      <c r="AG7" s="164" t="s">
        <v>21</v>
      </c>
      <c r="AH7" s="405" t="s">
        <v>48</v>
      </c>
      <c r="AI7" s="476">
        <v>8.3179398148148153E-4</v>
      </c>
    </row>
    <row r="8" spans="1:35" ht="13.15" x14ac:dyDescent="0.4">
      <c r="A8" s="71">
        <v>415</v>
      </c>
      <c r="B8" t="s">
        <v>332</v>
      </c>
      <c r="C8" t="str">
        <f t="shared" si="9"/>
        <v>jonathan evans</v>
      </c>
      <c r="D8" s="71" t="s">
        <v>80</v>
      </c>
      <c r="E8" s="392" t="s">
        <v>333</v>
      </c>
      <c r="G8" s="71">
        <v>5</v>
      </c>
      <c r="H8" s="20" t="str">
        <f t="shared" si="0"/>
        <v/>
      </c>
      <c r="I8" s="20" t="str">
        <f t="shared" si="0"/>
        <v/>
      </c>
      <c r="J8" s="20" t="str">
        <f t="shared" si="0"/>
        <v/>
      </c>
      <c r="K8" s="20" t="str">
        <f t="shared" si="0"/>
        <v/>
      </c>
      <c r="L8" s="20" t="str">
        <f t="shared" si="0"/>
        <v/>
      </c>
      <c r="M8" s="20" t="str">
        <f t="shared" si="0"/>
        <v/>
      </c>
      <c r="N8" s="20" t="str">
        <f t="shared" si="0"/>
        <v/>
      </c>
      <c r="O8" s="20" t="str">
        <f t="shared" si="0"/>
        <v/>
      </c>
      <c r="P8" s="20" t="str">
        <f t="shared" si="0"/>
        <v/>
      </c>
      <c r="Q8" s="20" t="str">
        <f t="shared" si="0"/>
        <v/>
      </c>
      <c r="R8" s="20" t="str">
        <f t="shared" si="0"/>
        <v/>
      </c>
      <c r="S8" s="20" t="str">
        <f t="shared" si="0"/>
        <v/>
      </c>
      <c r="T8" s="394" t="str">
        <f t="shared" si="0"/>
        <v/>
      </c>
      <c r="U8" s="358">
        <f t="shared" si="1"/>
        <v>0</v>
      </c>
      <c r="V8" s="193">
        <f t="shared" si="2"/>
        <v>0</v>
      </c>
      <c r="W8" s="395" t="str">
        <f t="shared" si="11"/>
        <v/>
      </c>
      <c r="X8" s="105" t="str">
        <f t="shared" si="4"/>
        <v/>
      </c>
      <c r="Y8" s="361">
        <f t="shared" si="10"/>
        <v>0</v>
      </c>
      <c r="Z8" s="396" t="str">
        <f t="shared" si="12"/>
        <v>n/a</v>
      </c>
      <c r="AA8" s="396" t="str">
        <f t="shared" si="13"/>
        <v>n/a</v>
      </c>
      <c r="AB8" s="396" t="str">
        <f>IF($AA8="n/a","",IFERROR(COUNTIF($AA$2:$AA8,"="&amp;AA8),""))</f>
        <v/>
      </c>
      <c r="AC8" s="396">
        <f>COUNTIF($Z$2:Z7,"&lt;"&amp;Z8)</f>
        <v>0</v>
      </c>
      <c r="AD8" s="124">
        <f t="shared" si="14"/>
        <v>0</v>
      </c>
      <c r="AE8" s="126">
        <f t="shared" si="8"/>
        <v>0</v>
      </c>
      <c r="AG8" s="324" t="s">
        <v>85</v>
      </c>
      <c r="AH8" s="407" t="s">
        <v>214</v>
      </c>
      <c r="AI8" s="468">
        <v>8.2556712962962965E-4</v>
      </c>
    </row>
    <row r="9" spans="1:35" ht="13.15" x14ac:dyDescent="0.4">
      <c r="A9" s="71">
        <v>11</v>
      </c>
      <c r="B9" t="s">
        <v>282</v>
      </c>
      <c r="C9" t="str">
        <f t="shared" si="9"/>
        <v>roberto ferrari</v>
      </c>
      <c r="D9" s="71" t="s">
        <v>85</v>
      </c>
      <c r="E9" s="392" t="s">
        <v>334</v>
      </c>
      <c r="G9" s="71">
        <v>7</v>
      </c>
      <c r="H9" s="20" t="str">
        <f t="shared" si="0"/>
        <v/>
      </c>
      <c r="I9" s="20" t="str">
        <f t="shared" si="0"/>
        <v/>
      </c>
      <c r="J9" s="20" t="str">
        <f t="shared" si="0"/>
        <v/>
      </c>
      <c r="K9" s="20" t="str">
        <f t="shared" si="0"/>
        <v/>
      </c>
      <c r="L9" s="20" t="str">
        <f t="shared" si="0"/>
        <v/>
      </c>
      <c r="M9" s="20" t="str">
        <f t="shared" si="0"/>
        <v/>
      </c>
      <c r="N9" s="20">
        <f t="shared" si="0"/>
        <v>75</v>
      </c>
      <c r="O9" s="20" t="str">
        <f t="shared" si="0"/>
        <v/>
      </c>
      <c r="P9" s="20" t="str">
        <f t="shared" si="0"/>
        <v/>
      </c>
      <c r="Q9" s="20" t="str">
        <f t="shared" si="0"/>
        <v/>
      </c>
      <c r="R9" s="20" t="str">
        <f t="shared" si="0"/>
        <v/>
      </c>
      <c r="S9" s="20" t="str">
        <f t="shared" si="0"/>
        <v/>
      </c>
      <c r="T9" s="394" t="str">
        <f t="shared" si="0"/>
        <v/>
      </c>
      <c r="U9" s="358">
        <f t="shared" si="1"/>
        <v>75</v>
      </c>
      <c r="V9" s="193">
        <f t="shared" si="2"/>
        <v>-15</v>
      </c>
      <c r="W9" s="395">
        <f t="shared" si="11"/>
        <v>71.329000000000008</v>
      </c>
      <c r="X9" s="105">
        <f t="shared" si="4"/>
        <v>11.408999999999992</v>
      </c>
      <c r="Y9" s="361">
        <f t="shared" si="10"/>
        <v>-10</v>
      </c>
      <c r="Z9" s="396">
        <f t="shared" si="12"/>
        <v>4</v>
      </c>
      <c r="AA9" s="396">
        <f t="shared" si="13"/>
        <v>7</v>
      </c>
      <c r="AB9" s="396">
        <f>IF($AA9="n/a","",IFERROR(COUNTIF($AA$2:$AA9,"="&amp;AA9),""))</f>
        <v>2</v>
      </c>
      <c r="AC9" s="396">
        <f>COUNTIF($Z$2:Z8,"&lt;"&amp;Z9)</f>
        <v>1</v>
      </c>
      <c r="AD9" s="124">
        <f t="shared" si="14"/>
        <v>60</v>
      </c>
      <c r="AE9" s="126">
        <f t="shared" si="8"/>
        <v>50</v>
      </c>
      <c r="AG9" s="321" t="s">
        <v>86</v>
      </c>
      <c r="AH9" s="409" t="s">
        <v>47</v>
      </c>
      <c r="AI9" s="469">
        <v>8.6361111111111111E-4</v>
      </c>
    </row>
    <row r="10" spans="1:35" ht="13.15" x14ac:dyDescent="0.4">
      <c r="A10" s="71">
        <v>68</v>
      </c>
      <c r="B10" t="s">
        <v>114</v>
      </c>
      <c r="C10" t="str">
        <f t="shared" si="9"/>
        <v>craig girvan</v>
      </c>
      <c r="D10" s="71" t="s">
        <v>85</v>
      </c>
      <c r="E10" s="392" t="s">
        <v>335</v>
      </c>
      <c r="G10" s="71">
        <v>7</v>
      </c>
      <c r="H10" s="20" t="str">
        <f t="shared" si="0"/>
        <v/>
      </c>
      <c r="I10" s="20" t="str">
        <f t="shared" si="0"/>
        <v/>
      </c>
      <c r="J10" s="20" t="str">
        <f t="shared" si="0"/>
        <v/>
      </c>
      <c r="K10" s="20" t="str">
        <f t="shared" si="0"/>
        <v/>
      </c>
      <c r="L10" s="20" t="str">
        <f t="shared" si="0"/>
        <v/>
      </c>
      <c r="M10" s="20" t="str">
        <f t="shared" si="0"/>
        <v/>
      </c>
      <c r="N10" s="20">
        <f t="shared" si="0"/>
        <v>60</v>
      </c>
      <c r="O10" s="20" t="str">
        <f t="shared" si="0"/>
        <v/>
      </c>
      <c r="P10" s="20" t="str">
        <f t="shared" si="0"/>
        <v/>
      </c>
      <c r="Q10" s="20" t="str">
        <f t="shared" si="0"/>
        <v/>
      </c>
      <c r="R10" s="20" t="str">
        <f t="shared" si="0"/>
        <v/>
      </c>
      <c r="S10" s="20" t="str">
        <f t="shared" si="0"/>
        <v/>
      </c>
      <c r="T10" s="394" t="str">
        <f t="shared" si="0"/>
        <v/>
      </c>
      <c r="U10" s="358">
        <f t="shared" si="1"/>
        <v>60</v>
      </c>
      <c r="V10" s="193">
        <f t="shared" si="2"/>
        <v>-15</v>
      </c>
      <c r="W10" s="395">
        <f t="shared" si="3"/>
        <v>71.329000000000008</v>
      </c>
      <c r="X10" s="105">
        <f t="shared" si="4"/>
        <v>11.499000000000009</v>
      </c>
      <c r="Y10" s="361">
        <f t="shared" si="10"/>
        <v>-10</v>
      </c>
      <c r="Z10" s="396">
        <f t="shared" si="5"/>
        <v>4</v>
      </c>
      <c r="AA10" s="396">
        <f t="shared" si="6"/>
        <v>7</v>
      </c>
      <c r="AB10" s="396">
        <f>IF($AA10="n/a","",IFERROR(COUNTIF($AA$2:$AA10,"="&amp;AA10),""))</f>
        <v>3</v>
      </c>
      <c r="AC10" s="396">
        <f>COUNTIF($Z$2:Z9,"&lt;"&amp;Z10)</f>
        <v>1</v>
      </c>
      <c r="AD10" s="124">
        <f t="shared" si="7"/>
        <v>45</v>
      </c>
      <c r="AE10" s="126">
        <f t="shared" si="8"/>
        <v>35</v>
      </c>
      <c r="AG10" s="165" t="s">
        <v>40</v>
      </c>
      <c r="AH10" s="411" t="s">
        <v>199</v>
      </c>
      <c r="AI10" s="470">
        <v>7.9817129629629628E-4</v>
      </c>
    </row>
    <row r="11" spans="1:35" ht="13.15" x14ac:dyDescent="0.4">
      <c r="A11" s="71">
        <v>39</v>
      </c>
      <c r="B11" t="s">
        <v>103</v>
      </c>
      <c r="C11" t="str">
        <f t="shared" si="9"/>
        <v>paul ledwith</v>
      </c>
      <c r="D11" s="71" t="s">
        <v>80</v>
      </c>
      <c r="E11" s="392" t="s">
        <v>336</v>
      </c>
      <c r="G11" s="71">
        <v>4</v>
      </c>
      <c r="H11" s="20" t="str">
        <f t="shared" si="0"/>
        <v/>
      </c>
      <c r="I11" s="20" t="str">
        <f t="shared" si="0"/>
        <v/>
      </c>
      <c r="J11" s="20" t="str">
        <f t="shared" si="0"/>
        <v/>
      </c>
      <c r="K11" s="20" t="str">
        <f t="shared" si="0"/>
        <v/>
      </c>
      <c r="L11" s="20" t="str">
        <f t="shared" si="0"/>
        <v/>
      </c>
      <c r="M11" s="20" t="str">
        <f t="shared" si="0"/>
        <v/>
      </c>
      <c r="N11" s="20" t="str">
        <f t="shared" si="0"/>
        <v/>
      </c>
      <c r="O11" s="20" t="str">
        <f t="shared" si="0"/>
        <v/>
      </c>
      <c r="P11" s="20" t="str">
        <f t="shared" si="0"/>
        <v/>
      </c>
      <c r="Q11" s="20" t="str">
        <f t="shared" si="0"/>
        <v/>
      </c>
      <c r="R11" s="20" t="str">
        <f t="shared" si="0"/>
        <v/>
      </c>
      <c r="S11" s="20" t="str">
        <f t="shared" si="0"/>
        <v/>
      </c>
      <c r="T11" s="394" t="str">
        <f t="shared" si="0"/>
        <v/>
      </c>
      <c r="U11" s="358">
        <f t="shared" si="1"/>
        <v>0</v>
      </c>
      <c r="V11" s="193">
        <f t="shared" si="2"/>
        <v>0</v>
      </c>
      <c r="W11" s="395" t="str">
        <f t="shared" si="3"/>
        <v/>
      </c>
      <c r="X11" s="105" t="str">
        <f t="shared" si="4"/>
        <v/>
      </c>
      <c r="Y11" s="361">
        <f t="shared" si="10"/>
        <v>0</v>
      </c>
      <c r="Z11" s="396" t="str">
        <f t="shared" si="5"/>
        <v>n/a</v>
      </c>
      <c r="AA11" s="396" t="str">
        <f t="shared" si="6"/>
        <v>n/a</v>
      </c>
      <c r="AB11" s="396" t="str">
        <f>IF($AA11="n/a","",IFERROR(COUNTIF($AA$2:$AA11,"="&amp;AA11),""))</f>
        <v/>
      </c>
      <c r="AC11" s="396">
        <f>COUNTIF($Z$2:Z10,"&lt;"&amp;Z11)</f>
        <v>0</v>
      </c>
      <c r="AD11" s="124">
        <f t="shared" si="7"/>
        <v>0</v>
      </c>
      <c r="AE11" s="126">
        <f t="shared" si="8"/>
        <v>0</v>
      </c>
      <c r="AG11" s="166" t="s">
        <v>41</v>
      </c>
      <c r="AH11" s="413" t="s">
        <v>82</v>
      </c>
      <c r="AI11" s="471">
        <v>7.8275462962962966E-4</v>
      </c>
    </row>
    <row r="12" spans="1:35" ht="13.15" x14ac:dyDescent="0.4">
      <c r="A12" s="71">
        <v>242</v>
      </c>
      <c r="B12" t="s">
        <v>187</v>
      </c>
      <c r="C12" t="str">
        <f t="shared" si="9"/>
        <v>leon bogers</v>
      </c>
      <c r="D12" s="71" t="s">
        <v>80</v>
      </c>
      <c r="E12" s="392" t="s">
        <v>337</v>
      </c>
      <c r="G12" s="71">
        <v>7</v>
      </c>
      <c r="H12" s="20" t="str">
        <f t="shared" si="0"/>
        <v/>
      </c>
      <c r="I12" s="20" t="str">
        <f t="shared" si="0"/>
        <v/>
      </c>
      <c r="J12" s="20" t="str">
        <f t="shared" si="0"/>
        <v/>
      </c>
      <c r="K12" s="20" t="str">
        <f t="shared" si="0"/>
        <v/>
      </c>
      <c r="L12" s="20" t="str">
        <f t="shared" si="0"/>
        <v/>
      </c>
      <c r="M12" s="20" t="str">
        <f t="shared" si="0"/>
        <v/>
      </c>
      <c r="N12" s="20" t="str">
        <f t="shared" si="0"/>
        <v/>
      </c>
      <c r="O12" s="20" t="str">
        <f t="shared" si="0"/>
        <v/>
      </c>
      <c r="P12" s="20" t="str">
        <f t="shared" si="0"/>
        <v/>
      </c>
      <c r="Q12" s="20" t="str">
        <f t="shared" si="0"/>
        <v/>
      </c>
      <c r="R12" s="20" t="str">
        <f t="shared" si="0"/>
        <v/>
      </c>
      <c r="S12" s="20" t="str">
        <f t="shared" si="0"/>
        <v/>
      </c>
      <c r="T12" s="394" t="str">
        <f t="shared" si="0"/>
        <v/>
      </c>
      <c r="U12" s="358">
        <f t="shared" si="1"/>
        <v>0</v>
      </c>
      <c r="V12" s="193">
        <f t="shared" si="2"/>
        <v>0</v>
      </c>
      <c r="W12" s="395" t="str">
        <f t="shared" si="3"/>
        <v/>
      </c>
      <c r="X12" s="105" t="str">
        <f t="shared" si="4"/>
        <v/>
      </c>
      <c r="Y12" s="361">
        <f t="shared" si="10"/>
        <v>0</v>
      </c>
      <c r="Z12" s="396" t="str">
        <f t="shared" si="5"/>
        <v>n/a</v>
      </c>
      <c r="AA12" s="396" t="str">
        <f t="shared" si="6"/>
        <v>n/a</v>
      </c>
      <c r="AB12" s="396" t="str">
        <f>IF($AA12="n/a","",IFERROR(COUNTIF($AA$2:$AA12,"="&amp;AA12),""))</f>
        <v/>
      </c>
      <c r="AC12" s="396">
        <f>COUNTIF($Z$2:Z11,"&lt;"&amp;Z12)</f>
        <v>0</v>
      </c>
      <c r="AD12" s="124">
        <f t="shared" si="7"/>
        <v>0</v>
      </c>
      <c r="AE12" s="126">
        <f t="shared" si="8"/>
        <v>0</v>
      </c>
      <c r="AG12" s="167" t="s">
        <v>16</v>
      </c>
      <c r="AH12" s="415" t="s">
        <v>66</v>
      </c>
      <c r="AI12" s="472">
        <v>7.7112268518518513E-4</v>
      </c>
    </row>
    <row r="13" spans="1:35" ht="13.15" x14ac:dyDescent="0.4">
      <c r="A13" s="71">
        <v>119</v>
      </c>
      <c r="B13" t="s">
        <v>117</v>
      </c>
      <c r="C13" t="str">
        <f t="shared" si="9"/>
        <v>peter dannock</v>
      </c>
      <c r="D13" s="71" t="s">
        <v>40</v>
      </c>
      <c r="E13" s="392" t="s">
        <v>338</v>
      </c>
      <c r="G13" s="71">
        <v>4</v>
      </c>
      <c r="H13" s="20" t="str">
        <f t="shared" si="0"/>
        <v/>
      </c>
      <c r="I13" s="20" t="str">
        <f t="shared" si="0"/>
        <v/>
      </c>
      <c r="J13" s="20" t="str">
        <f t="shared" si="0"/>
        <v/>
      </c>
      <c r="K13" s="20" t="str">
        <f t="shared" si="0"/>
        <v/>
      </c>
      <c r="L13" s="20">
        <f t="shared" si="0"/>
        <v>75</v>
      </c>
      <c r="M13" s="20" t="str">
        <f t="shared" si="0"/>
        <v/>
      </c>
      <c r="N13" s="20" t="str">
        <f t="shared" si="0"/>
        <v/>
      </c>
      <c r="O13" s="20" t="str">
        <f t="shared" si="0"/>
        <v/>
      </c>
      <c r="P13" s="20" t="str">
        <f t="shared" si="0"/>
        <v/>
      </c>
      <c r="Q13" s="20" t="str">
        <f t="shared" si="0"/>
        <v/>
      </c>
      <c r="R13" s="20" t="str">
        <f t="shared" si="0"/>
        <v/>
      </c>
      <c r="S13" s="20" t="str">
        <f t="shared" si="0"/>
        <v/>
      </c>
      <c r="T13" s="394" t="str">
        <f t="shared" si="0"/>
        <v/>
      </c>
      <c r="U13" s="358">
        <f t="shared" si="1"/>
        <v>75</v>
      </c>
      <c r="V13" s="193">
        <f t="shared" si="2"/>
        <v>-60</v>
      </c>
      <c r="W13" s="395">
        <f t="shared" si="3"/>
        <v>68.962000000000003</v>
      </c>
      <c r="X13" s="105">
        <f t="shared" si="4"/>
        <v>15.812999999999988</v>
      </c>
      <c r="Y13" s="361">
        <f t="shared" si="10"/>
        <v>-10</v>
      </c>
      <c r="Z13" s="396">
        <f t="shared" si="5"/>
        <v>5</v>
      </c>
      <c r="AA13" s="396">
        <f t="shared" si="6"/>
        <v>9</v>
      </c>
      <c r="AB13" s="396">
        <f>IF($AA13="n/a","",IFERROR(COUNTIF($AA$2:$AA13,"="&amp;AA13),""))</f>
        <v>2</v>
      </c>
      <c r="AC13" s="396">
        <f>COUNTIF($Z$2:Z12,"&lt;"&amp;Z13)</f>
        <v>4</v>
      </c>
      <c r="AD13" s="124">
        <f t="shared" si="7"/>
        <v>15</v>
      </c>
      <c r="AE13" s="126">
        <f t="shared" si="8"/>
        <v>5</v>
      </c>
      <c r="AG13" s="168" t="s">
        <v>13</v>
      </c>
      <c r="AH13" s="56" t="s">
        <v>49</v>
      </c>
      <c r="AI13" s="473">
        <v>7.6708333333333327E-4</v>
      </c>
    </row>
    <row r="14" spans="1:35" ht="13.5" thickBot="1" x14ac:dyDescent="0.45">
      <c r="A14" s="71">
        <v>26</v>
      </c>
      <c r="B14" t="s">
        <v>158</v>
      </c>
      <c r="C14" t="str">
        <f t="shared" si="9"/>
        <v>robert downes</v>
      </c>
      <c r="D14" s="71" t="s">
        <v>86</v>
      </c>
      <c r="E14" s="392" t="s">
        <v>339</v>
      </c>
      <c r="G14" s="71">
        <v>4</v>
      </c>
      <c r="H14" s="20" t="str">
        <f t="shared" si="0"/>
        <v/>
      </c>
      <c r="I14" s="20" t="str">
        <f t="shared" si="0"/>
        <v/>
      </c>
      <c r="J14" s="20" t="str">
        <f t="shared" si="0"/>
        <v/>
      </c>
      <c r="K14" s="20" t="str">
        <f t="shared" si="0"/>
        <v/>
      </c>
      <c r="L14" s="20" t="str">
        <f t="shared" si="0"/>
        <v/>
      </c>
      <c r="M14" s="20">
        <f t="shared" si="0"/>
        <v>100</v>
      </c>
      <c r="N14" s="20" t="str">
        <f t="shared" si="0"/>
        <v/>
      </c>
      <c r="O14" s="20" t="str">
        <f t="shared" si="0"/>
        <v/>
      </c>
      <c r="P14" s="20" t="str">
        <f t="shared" si="0"/>
        <v/>
      </c>
      <c r="Q14" s="20" t="str">
        <f t="shared" si="0"/>
        <v/>
      </c>
      <c r="R14" s="20" t="str">
        <f t="shared" si="0"/>
        <v/>
      </c>
      <c r="S14" s="20" t="str">
        <f t="shared" si="0"/>
        <v/>
      </c>
      <c r="T14" s="394" t="str">
        <f t="shared" si="0"/>
        <v/>
      </c>
      <c r="U14" s="358">
        <f t="shared" si="1"/>
        <v>100</v>
      </c>
      <c r="V14" s="193">
        <f t="shared" si="2"/>
        <v>-25</v>
      </c>
      <c r="W14" s="395">
        <f t="shared" si="3"/>
        <v>74.616</v>
      </c>
      <c r="X14" s="105">
        <f t="shared" si="4"/>
        <v>10.536000000000016</v>
      </c>
      <c r="Y14" s="361">
        <f t="shared" si="10"/>
        <v>-10</v>
      </c>
      <c r="Z14" s="396">
        <f t="shared" si="5"/>
        <v>4</v>
      </c>
      <c r="AA14" s="396">
        <f t="shared" si="6"/>
        <v>8</v>
      </c>
      <c r="AB14" s="396">
        <f>IF($AA14="n/a","",IFERROR(COUNTIF($AA$2:$AA14,"="&amp;AA14),""))</f>
        <v>1</v>
      </c>
      <c r="AC14" s="396">
        <f>COUNTIF($Z$2:Z13,"&lt;"&amp;Z14)</f>
        <v>1</v>
      </c>
      <c r="AD14" s="124">
        <f t="shared" si="7"/>
        <v>75</v>
      </c>
      <c r="AE14" s="126">
        <f t="shared" si="8"/>
        <v>65</v>
      </c>
      <c r="AG14" s="169" t="s">
        <v>14</v>
      </c>
      <c r="AH14" s="420" t="s">
        <v>325</v>
      </c>
      <c r="AI14" s="474">
        <v>7.4246527777777776E-4</v>
      </c>
    </row>
    <row r="15" spans="1:35" x14ac:dyDescent="0.35">
      <c r="A15" s="71">
        <v>17</v>
      </c>
      <c r="B15" t="s">
        <v>281</v>
      </c>
      <c r="C15" t="str">
        <f t="shared" si="9"/>
        <v>craig baird</v>
      </c>
      <c r="D15" s="71" t="s">
        <v>4</v>
      </c>
      <c r="E15" s="392" t="s">
        <v>340</v>
      </c>
      <c r="G15" s="71">
        <v>3</v>
      </c>
      <c r="H15" s="20" t="str">
        <f t="shared" si="0"/>
        <v/>
      </c>
      <c r="I15" s="20" t="str">
        <f t="shared" si="0"/>
        <v/>
      </c>
      <c r="J15" s="20" t="str">
        <f t="shared" si="0"/>
        <v/>
      </c>
      <c r="K15" s="20" t="str">
        <f t="shared" si="0"/>
        <v/>
      </c>
      <c r="L15" s="20" t="str">
        <f t="shared" si="0"/>
        <v/>
      </c>
      <c r="M15" s="20" t="str">
        <f t="shared" si="0"/>
        <v/>
      </c>
      <c r="N15" s="20" t="str">
        <f t="shared" si="0"/>
        <v/>
      </c>
      <c r="O15" s="20" t="str">
        <f t="shared" si="0"/>
        <v/>
      </c>
      <c r="P15" s="20">
        <f t="shared" si="0"/>
        <v>100</v>
      </c>
      <c r="Q15" s="20" t="str">
        <f t="shared" si="0"/>
        <v/>
      </c>
      <c r="R15" s="20" t="str">
        <f t="shared" si="0"/>
        <v/>
      </c>
      <c r="S15" s="20" t="str">
        <f t="shared" si="0"/>
        <v/>
      </c>
      <c r="T15" s="394" t="str">
        <f t="shared" si="0"/>
        <v/>
      </c>
      <c r="U15" s="358">
        <f t="shared" si="1"/>
        <v>100</v>
      </c>
      <c r="V15" s="193">
        <f t="shared" si="2"/>
        <v>-25</v>
      </c>
      <c r="W15" s="395">
        <f t="shared" si="3"/>
        <v>76.108999999999995</v>
      </c>
      <c r="X15" s="105">
        <f t="shared" si="4"/>
        <v>9.2190000000000083</v>
      </c>
      <c r="Y15" s="361">
        <f t="shared" si="10"/>
        <v>-10</v>
      </c>
      <c r="Z15" s="396">
        <f t="shared" si="5"/>
        <v>3</v>
      </c>
      <c r="AA15" s="396">
        <f t="shared" si="6"/>
        <v>5</v>
      </c>
      <c r="AB15" s="396">
        <f>IF($AA15="n/a","",IFERROR(COUNTIF($AA$2:$AA15,"="&amp;AA15),""))</f>
        <v>1</v>
      </c>
      <c r="AC15" s="396">
        <f>COUNTIF($Z$2:Z14,"&lt;"&amp;Z15)</f>
        <v>1</v>
      </c>
      <c r="AD15" s="124">
        <f t="shared" si="7"/>
        <v>75</v>
      </c>
      <c r="AE15" s="126">
        <f t="shared" si="8"/>
        <v>65</v>
      </c>
    </row>
    <row r="16" spans="1:35" x14ac:dyDescent="0.35">
      <c r="A16" s="71">
        <v>58</v>
      </c>
      <c r="B16" t="s">
        <v>304</v>
      </c>
      <c r="C16" t="str">
        <f t="shared" si="9"/>
        <v>murray seymour</v>
      </c>
      <c r="D16" s="71" t="s">
        <v>80</v>
      </c>
      <c r="E16" s="392" t="s">
        <v>341</v>
      </c>
      <c r="G16" s="71">
        <v>5</v>
      </c>
      <c r="H16" s="20" t="str">
        <f t="shared" si="0"/>
        <v/>
      </c>
      <c r="I16" s="20" t="str">
        <f t="shared" si="0"/>
        <v/>
      </c>
      <c r="J16" s="20" t="str">
        <f t="shared" si="0"/>
        <v/>
      </c>
      <c r="K16" s="20" t="str">
        <f t="shared" si="0"/>
        <v/>
      </c>
      <c r="L16" s="20" t="str">
        <f t="shared" si="0"/>
        <v/>
      </c>
      <c r="M16" s="20" t="str">
        <f t="shared" si="0"/>
        <v/>
      </c>
      <c r="N16" s="20" t="str">
        <f t="shared" si="0"/>
        <v/>
      </c>
      <c r="O16" s="20" t="str">
        <f t="shared" si="0"/>
        <v/>
      </c>
      <c r="P16" s="20" t="str">
        <f t="shared" si="0"/>
        <v/>
      </c>
      <c r="Q16" s="20" t="str">
        <f t="shared" si="0"/>
        <v/>
      </c>
      <c r="R16" s="20" t="str">
        <f t="shared" si="0"/>
        <v/>
      </c>
      <c r="S16" s="20" t="str">
        <f t="shared" si="0"/>
        <v/>
      </c>
      <c r="T16" s="394" t="str">
        <f t="shared" si="0"/>
        <v/>
      </c>
      <c r="U16" s="358">
        <f t="shared" si="1"/>
        <v>0</v>
      </c>
      <c r="V16" s="193">
        <f t="shared" si="2"/>
        <v>0</v>
      </c>
      <c r="W16" s="395" t="str">
        <f t="shared" si="3"/>
        <v/>
      </c>
      <c r="X16" s="105" t="str">
        <f t="shared" si="4"/>
        <v/>
      </c>
      <c r="Y16" s="361">
        <f t="shared" si="10"/>
        <v>0</v>
      </c>
      <c r="Z16" s="396" t="str">
        <f t="shared" si="5"/>
        <v>n/a</v>
      </c>
      <c r="AA16" s="396" t="str">
        <f t="shared" si="6"/>
        <v>n/a</v>
      </c>
      <c r="AB16" s="396" t="str">
        <f>IF($AA16="n/a","",IFERROR(COUNTIF($AA$2:$AA16,"="&amp;AA16),""))</f>
        <v/>
      </c>
      <c r="AC16" s="396">
        <f>COUNTIF($Z$2:Z15,"&lt;"&amp;Z16)</f>
        <v>0</v>
      </c>
      <c r="AD16" s="124">
        <f t="shared" si="7"/>
        <v>0</v>
      </c>
      <c r="AE16" s="126">
        <f t="shared" si="8"/>
        <v>0</v>
      </c>
    </row>
    <row r="17" spans="1:31" x14ac:dyDescent="0.35">
      <c r="A17" s="71">
        <v>241</v>
      </c>
      <c r="B17" t="s">
        <v>159</v>
      </c>
      <c r="C17" t="str">
        <f t="shared" si="9"/>
        <v>john downes</v>
      </c>
      <c r="D17" s="71" t="s">
        <v>5</v>
      </c>
      <c r="E17" s="392" t="s">
        <v>342</v>
      </c>
      <c r="G17" s="71">
        <v>7</v>
      </c>
      <c r="H17" s="4" t="str">
        <f t="shared" si="0"/>
        <v/>
      </c>
      <c r="I17" s="4" t="str">
        <f t="shared" si="0"/>
        <v/>
      </c>
      <c r="J17" s="4" t="str">
        <f t="shared" si="0"/>
        <v/>
      </c>
      <c r="K17" s="4" t="str">
        <f t="shared" si="0"/>
        <v/>
      </c>
      <c r="L17" s="4" t="str">
        <f t="shared" si="0"/>
        <v/>
      </c>
      <c r="M17" s="4" t="str">
        <f t="shared" si="0"/>
        <v/>
      </c>
      <c r="N17" s="4" t="str">
        <f t="shared" si="0"/>
        <v/>
      </c>
      <c r="O17" s="4" t="str">
        <f t="shared" si="0"/>
        <v/>
      </c>
      <c r="P17" s="4" t="str">
        <f t="shared" si="0"/>
        <v/>
      </c>
      <c r="Q17" s="4" t="str">
        <f t="shared" si="0"/>
        <v/>
      </c>
      <c r="R17" s="4" t="str">
        <f t="shared" si="0"/>
        <v/>
      </c>
      <c r="S17" s="4">
        <f t="shared" si="0"/>
        <v>75</v>
      </c>
      <c r="T17" s="220" t="str">
        <f t="shared" si="0"/>
        <v/>
      </c>
      <c r="U17" s="358">
        <f t="shared" si="1"/>
        <v>75</v>
      </c>
      <c r="V17" s="193">
        <f t="shared" si="2"/>
        <v>0</v>
      </c>
      <c r="W17" s="395">
        <f t="shared" si="3"/>
        <v>72.224999999999994</v>
      </c>
      <c r="X17" s="105">
        <f t="shared" si="4"/>
        <v>13.430000000000021</v>
      </c>
      <c r="Y17" s="361">
        <f t="shared" si="10"/>
        <v>-10</v>
      </c>
      <c r="Z17" s="396">
        <f t="shared" si="5"/>
        <v>1</v>
      </c>
      <c r="AA17" s="396">
        <f t="shared" si="6"/>
        <v>2</v>
      </c>
      <c r="AB17" s="396">
        <f>IF($AA17="n/a","",IFERROR(COUNTIF($AA$2:$AA17,"="&amp;AA17),""))</f>
        <v>2</v>
      </c>
      <c r="AC17" s="396">
        <f>COUNTIF($Z$2:Z16,"&lt;"&amp;Z17)</f>
        <v>0</v>
      </c>
      <c r="AD17" s="124">
        <f t="shared" si="7"/>
        <v>75</v>
      </c>
      <c r="AE17" s="126">
        <f t="shared" si="8"/>
        <v>65</v>
      </c>
    </row>
    <row r="18" spans="1:31" x14ac:dyDescent="0.35">
      <c r="A18" s="71">
        <v>205</v>
      </c>
      <c r="B18" t="s">
        <v>116</v>
      </c>
      <c r="C18" t="str">
        <f t="shared" si="9"/>
        <v>john reid</v>
      </c>
      <c r="D18" s="71" t="s">
        <v>80</v>
      </c>
      <c r="E18" s="392" t="s">
        <v>343</v>
      </c>
      <c r="G18" s="71">
        <v>4</v>
      </c>
      <c r="H18" s="20" t="str">
        <f t="shared" si="0"/>
        <v/>
      </c>
      <c r="I18" s="20" t="str">
        <f t="shared" si="0"/>
        <v/>
      </c>
      <c r="J18" s="20" t="str">
        <f t="shared" si="0"/>
        <v/>
      </c>
      <c r="K18" s="20" t="str">
        <f t="shared" si="0"/>
        <v/>
      </c>
      <c r="L18" s="20" t="str">
        <f t="shared" si="0"/>
        <v/>
      </c>
      <c r="M18" s="20" t="str">
        <f t="shared" si="0"/>
        <v/>
      </c>
      <c r="N18" s="20" t="str">
        <f t="shared" si="0"/>
        <v/>
      </c>
      <c r="O18" s="20" t="str">
        <f t="shared" si="0"/>
        <v/>
      </c>
      <c r="P18" s="20" t="str">
        <f t="shared" si="0"/>
        <v/>
      </c>
      <c r="Q18" s="20" t="str">
        <f t="shared" si="0"/>
        <v/>
      </c>
      <c r="R18" s="20" t="str">
        <f t="shared" si="0"/>
        <v/>
      </c>
      <c r="S18" s="20" t="str">
        <f t="shared" si="0"/>
        <v/>
      </c>
      <c r="T18" s="394" t="str">
        <f t="shared" si="0"/>
        <v/>
      </c>
      <c r="U18" s="358">
        <f t="shared" si="1"/>
        <v>0</v>
      </c>
      <c r="V18" s="193">
        <f t="shared" si="2"/>
        <v>0</v>
      </c>
      <c r="W18" s="395" t="str">
        <f t="shared" si="3"/>
        <v/>
      </c>
      <c r="X18" s="105" t="str">
        <f t="shared" si="4"/>
        <v/>
      </c>
      <c r="Y18" s="361">
        <f t="shared" si="10"/>
        <v>0</v>
      </c>
      <c r="Z18" s="396" t="str">
        <f t="shared" si="5"/>
        <v>n/a</v>
      </c>
      <c r="AA18" s="396" t="str">
        <f t="shared" si="6"/>
        <v>n/a</v>
      </c>
      <c r="AB18" s="396" t="str">
        <f>IF($AA18="n/a","",IFERROR(COUNTIF($AA$2:$AA18,"="&amp;AA18),""))</f>
        <v/>
      </c>
      <c r="AC18" s="396">
        <f>COUNTIF($Z$2:Z17,"&lt;"&amp;Z18)</f>
        <v>0</v>
      </c>
      <c r="AD18" s="124">
        <f t="shared" si="7"/>
        <v>0</v>
      </c>
      <c r="AE18" s="126">
        <f t="shared" si="8"/>
        <v>0</v>
      </c>
    </row>
    <row r="19" spans="1:31" x14ac:dyDescent="0.35">
      <c r="A19" s="71">
        <v>77</v>
      </c>
      <c r="B19" t="s">
        <v>118</v>
      </c>
      <c r="C19" t="str">
        <f t="shared" si="9"/>
        <v>simeon ouzas</v>
      </c>
      <c r="D19" s="71" t="s">
        <v>5</v>
      </c>
      <c r="E19" s="392" t="s">
        <v>344</v>
      </c>
      <c r="G19" s="71">
        <v>4</v>
      </c>
      <c r="H19" s="20" t="str">
        <f t="shared" si="0"/>
        <v/>
      </c>
      <c r="I19" s="20" t="str">
        <f t="shared" si="0"/>
        <v/>
      </c>
      <c r="J19" s="20" t="str">
        <f t="shared" si="0"/>
        <v/>
      </c>
      <c r="K19" s="20" t="str">
        <f t="shared" si="0"/>
        <v/>
      </c>
      <c r="L19" s="20" t="str">
        <f t="shared" si="0"/>
        <v/>
      </c>
      <c r="M19" s="20" t="str">
        <f t="shared" si="0"/>
        <v/>
      </c>
      <c r="N19" s="20" t="str">
        <f t="shared" si="0"/>
        <v/>
      </c>
      <c r="O19" s="20" t="str">
        <f t="shared" si="0"/>
        <v/>
      </c>
      <c r="P19" s="20" t="str">
        <f t="shared" si="0"/>
        <v/>
      </c>
      <c r="Q19" s="20" t="str">
        <f t="shared" si="0"/>
        <v/>
      </c>
      <c r="R19" s="20" t="str">
        <f t="shared" si="0"/>
        <v/>
      </c>
      <c r="S19" s="20">
        <f t="shared" si="0"/>
        <v>60</v>
      </c>
      <c r="T19" s="394" t="str">
        <f t="shared" si="0"/>
        <v/>
      </c>
      <c r="U19" s="358">
        <f t="shared" si="1"/>
        <v>60</v>
      </c>
      <c r="V19" s="193">
        <f t="shared" si="2"/>
        <v>0</v>
      </c>
      <c r="W19" s="395">
        <f t="shared" si="3"/>
        <v>72.224999999999994</v>
      </c>
      <c r="X19" s="105">
        <f t="shared" si="4"/>
        <v>13.818000000000012</v>
      </c>
      <c r="Y19" s="361">
        <f t="shared" si="10"/>
        <v>-10</v>
      </c>
      <c r="Z19" s="396">
        <f t="shared" si="5"/>
        <v>1</v>
      </c>
      <c r="AA19" s="396">
        <f t="shared" si="6"/>
        <v>2</v>
      </c>
      <c r="AB19" s="396">
        <f>IF($AA19="n/a","",IFERROR(COUNTIF($AA$2:$AA19,"="&amp;AA19),""))</f>
        <v>3</v>
      </c>
      <c r="AC19" s="396">
        <f>COUNTIF($Z$2:Z18,"&lt;"&amp;Z19)</f>
        <v>0</v>
      </c>
      <c r="AD19" s="124">
        <f t="shared" si="7"/>
        <v>60</v>
      </c>
      <c r="AE19" s="126">
        <f t="shared" si="8"/>
        <v>50</v>
      </c>
    </row>
    <row r="20" spans="1:31" x14ac:dyDescent="0.35">
      <c r="A20" s="71">
        <v>62</v>
      </c>
      <c r="B20" t="s">
        <v>112</v>
      </c>
      <c r="C20" t="str">
        <f t="shared" si="9"/>
        <v>noel heritage</v>
      </c>
      <c r="D20" s="71" t="s">
        <v>40</v>
      </c>
      <c r="E20" s="392" t="s">
        <v>345</v>
      </c>
      <c r="G20" s="71">
        <v>4</v>
      </c>
      <c r="H20" s="4" t="str">
        <f t="shared" si="0"/>
        <v/>
      </c>
      <c r="I20" s="4" t="str">
        <f t="shared" si="0"/>
        <v/>
      </c>
      <c r="J20" s="4" t="str">
        <f t="shared" si="0"/>
        <v/>
      </c>
      <c r="K20" s="4" t="str">
        <f t="shared" si="0"/>
        <v/>
      </c>
      <c r="L20" s="4">
        <f t="shared" si="0"/>
        <v>60</v>
      </c>
      <c r="M20" s="4" t="str">
        <f t="shared" si="0"/>
        <v/>
      </c>
      <c r="N20" s="4" t="str">
        <f t="shared" si="0"/>
        <v/>
      </c>
      <c r="O20" s="4" t="str">
        <f t="shared" si="0"/>
        <v/>
      </c>
      <c r="P20" s="4" t="str">
        <f t="shared" si="0"/>
        <v/>
      </c>
      <c r="Q20" s="4" t="str">
        <f t="shared" si="0"/>
        <v/>
      </c>
      <c r="R20" s="4" t="str">
        <f t="shared" si="0"/>
        <v/>
      </c>
      <c r="S20" s="4" t="str">
        <f t="shared" si="0"/>
        <v/>
      </c>
      <c r="T20" s="220" t="str">
        <f t="shared" si="0"/>
        <v/>
      </c>
      <c r="U20" s="358">
        <f t="shared" si="1"/>
        <v>60</v>
      </c>
      <c r="V20" s="193">
        <f t="shared" si="2"/>
        <v>-45</v>
      </c>
      <c r="W20" s="395">
        <f t="shared" si="3"/>
        <v>68.962000000000003</v>
      </c>
      <c r="X20" s="105">
        <f t="shared" si="4"/>
        <v>17.740000000000009</v>
      </c>
      <c r="Y20" s="361">
        <f t="shared" si="10"/>
        <v>-10</v>
      </c>
      <c r="Z20" s="396">
        <f t="shared" si="5"/>
        <v>5</v>
      </c>
      <c r="AA20" s="396">
        <f t="shared" si="6"/>
        <v>9</v>
      </c>
      <c r="AB20" s="396">
        <f>IF($AA20="n/a","",IFERROR(COUNTIF($AA$2:$AA20,"="&amp;AA20),""))</f>
        <v>3</v>
      </c>
      <c r="AC20" s="396">
        <f>COUNTIF($Z$2:Z19,"&lt;"&amp;Z20)</f>
        <v>8</v>
      </c>
      <c r="AD20" s="124">
        <f t="shared" si="7"/>
        <v>15</v>
      </c>
      <c r="AE20" s="126">
        <f t="shared" si="8"/>
        <v>5</v>
      </c>
    </row>
    <row r="21" spans="1:31" x14ac:dyDescent="0.35">
      <c r="A21" s="71">
        <v>71</v>
      </c>
      <c r="B21" t="s">
        <v>123</v>
      </c>
      <c r="C21" t="str">
        <f t="shared" si="9"/>
        <v>sam hurst</v>
      </c>
      <c r="D21" s="71" t="s">
        <v>5</v>
      </c>
      <c r="E21" s="392" t="s">
        <v>346</v>
      </c>
      <c r="G21" s="71">
        <v>5</v>
      </c>
      <c r="H21" s="20" t="str">
        <f t="shared" si="0"/>
        <v/>
      </c>
      <c r="I21" s="20" t="str">
        <f t="shared" si="0"/>
        <v/>
      </c>
      <c r="J21" s="20" t="str">
        <f t="shared" si="0"/>
        <v/>
      </c>
      <c r="K21" s="20" t="str">
        <f t="shared" si="0"/>
        <v/>
      </c>
      <c r="L21" s="20" t="str">
        <f t="shared" si="0"/>
        <v/>
      </c>
      <c r="M21" s="20" t="str">
        <f t="shared" si="0"/>
        <v/>
      </c>
      <c r="N21" s="20" t="str">
        <f t="shared" si="0"/>
        <v/>
      </c>
      <c r="O21" s="20" t="str">
        <f t="shared" si="0"/>
        <v/>
      </c>
      <c r="P21" s="20" t="str">
        <f t="shared" ref="P21:T21" si="15">IF($D21=P$1,$U21,"")</f>
        <v/>
      </c>
      <c r="Q21" s="20" t="str">
        <f t="shared" si="15"/>
        <v/>
      </c>
      <c r="R21" s="20" t="str">
        <f t="shared" si="15"/>
        <v/>
      </c>
      <c r="S21" s="20">
        <f t="shared" si="15"/>
        <v>45</v>
      </c>
      <c r="T21" s="394" t="str">
        <f t="shared" si="15"/>
        <v/>
      </c>
      <c r="U21" s="358">
        <f t="shared" si="1"/>
        <v>45</v>
      </c>
      <c r="V21" s="193">
        <f t="shared" si="2"/>
        <v>0</v>
      </c>
      <c r="W21" s="395">
        <f t="shared" si="3"/>
        <v>72.224999999999994</v>
      </c>
      <c r="X21" s="105">
        <f t="shared" si="4"/>
        <v>14.878000000000029</v>
      </c>
      <c r="Y21" s="361">
        <f t="shared" si="10"/>
        <v>-10</v>
      </c>
      <c r="Z21" s="396">
        <f t="shared" si="5"/>
        <v>1</v>
      </c>
      <c r="AA21" s="396">
        <f t="shared" si="6"/>
        <v>2</v>
      </c>
      <c r="AB21" s="396">
        <f>IF($AA21="n/a","",IFERROR(COUNTIF($AA$2:$AA21,"="&amp;AA21),""))</f>
        <v>4</v>
      </c>
      <c r="AC21" s="396">
        <f>COUNTIF($Z$2:Z20,"&lt;"&amp;Z21)</f>
        <v>0</v>
      </c>
      <c r="AD21" s="124">
        <f t="shared" si="7"/>
        <v>45</v>
      </c>
      <c r="AE21" s="126">
        <f t="shared" si="8"/>
        <v>35</v>
      </c>
    </row>
    <row r="22" spans="1:31" x14ac:dyDescent="0.35">
      <c r="A22" s="71">
        <v>47</v>
      </c>
      <c r="B22" t="s">
        <v>125</v>
      </c>
      <c r="C22" t="str">
        <f t="shared" si="9"/>
        <v>leigh mummery</v>
      </c>
      <c r="D22" s="71" t="s">
        <v>3</v>
      </c>
      <c r="E22" s="392" t="s">
        <v>347</v>
      </c>
      <c r="G22" s="71">
        <v>6</v>
      </c>
      <c r="H22" s="20" t="str">
        <f t="shared" ref="H22:T28" si="16">IF($D22=H$1,$U22,"")</f>
        <v/>
      </c>
      <c r="I22" s="20" t="str">
        <f t="shared" si="16"/>
        <v/>
      </c>
      <c r="J22" s="20" t="str">
        <f t="shared" si="16"/>
        <v/>
      </c>
      <c r="K22" s="20" t="str">
        <f t="shared" si="16"/>
        <v/>
      </c>
      <c r="L22" s="20" t="str">
        <f t="shared" si="16"/>
        <v/>
      </c>
      <c r="M22" s="20" t="str">
        <f t="shared" si="16"/>
        <v/>
      </c>
      <c r="N22" s="20" t="str">
        <f t="shared" si="16"/>
        <v/>
      </c>
      <c r="O22" s="20" t="str">
        <f t="shared" si="16"/>
        <v/>
      </c>
      <c r="P22" s="20" t="str">
        <f t="shared" si="16"/>
        <v/>
      </c>
      <c r="Q22" s="20" t="str">
        <f t="shared" si="16"/>
        <v/>
      </c>
      <c r="R22" s="20" t="str">
        <f t="shared" si="16"/>
        <v/>
      </c>
      <c r="S22" s="20" t="str">
        <f t="shared" si="16"/>
        <v/>
      </c>
      <c r="T22" s="394">
        <f t="shared" si="16"/>
        <v>100</v>
      </c>
      <c r="U22" s="358">
        <f t="shared" si="1"/>
        <v>100</v>
      </c>
      <c r="V22" s="193">
        <f t="shared" si="2"/>
        <v>0</v>
      </c>
      <c r="W22" s="395">
        <f t="shared" si="3"/>
        <v>73.816000000000003</v>
      </c>
      <c r="X22" s="105">
        <f t="shared" si="4"/>
        <v>14.255999999999986</v>
      </c>
      <c r="Y22" s="361">
        <f t="shared" si="10"/>
        <v>-10</v>
      </c>
      <c r="Z22" s="396">
        <f t="shared" si="5"/>
        <v>1</v>
      </c>
      <c r="AA22" s="396">
        <f t="shared" si="6"/>
        <v>1</v>
      </c>
      <c r="AB22" s="396">
        <f>IF($AA22="n/a","",IFERROR(COUNTIF($AA$2:$AA22,"="&amp;AA22),""))</f>
        <v>1</v>
      </c>
      <c r="AC22" s="396">
        <f>COUNTIF($Z$2:Z21,"&lt;"&amp;Z22)</f>
        <v>0</v>
      </c>
      <c r="AD22" s="124">
        <f t="shared" si="7"/>
        <v>100</v>
      </c>
      <c r="AE22" s="126">
        <f t="shared" si="8"/>
        <v>90</v>
      </c>
    </row>
    <row r="23" spans="1:31" x14ac:dyDescent="0.35">
      <c r="A23" s="71">
        <v>121</v>
      </c>
      <c r="B23" t="s">
        <v>111</v>
      </c>
      <c r="C23" t="str">
        <f t="shared" si="9"/>
        <v>gavin newman</v>
      </c>
      <c r="D23" s="71" t="s">
        <v>40</v>
      </c>
      <c r="E23" s="392" t="s">
        <v>348</v>
      </c>
      <c r="G23" s="71">
        <v>1</v>
      </c>
      <c r="H23" s="20" t="str">
        <f t="shared" si="16"/>
        <v/>
      </c>
      <c r="I23" s="20" t="str">
        <f t="shared" si="16"/>
        <v/>
      </c>
      <c r="J23" s="20" t="str">
        <f t="shared" si="16"/>
        <v/>
      </c>
      <c r="K23" s="20" t="str">
        <f t="shared" si="16"/>
        <v/>
      </c>
      <c r="L23" s="20">
        <f t="shared" si="16"/>
        <v>45</v>
      </c>
      <c r="M23" s="20" t="str">
        <f t="shared" si="16"/>
        <v/>
      </c>
      <c r="N23" s="20" t="str">
        <f t="shared" si="16"/>
        <v/>
      </c>
      <c r="O23" s="20" t="str">
        <f t="shared" si="16"/>
        <v/>
      </c>
      <c r="P23" s="20" t="str">
        <f t="shared" si="16"/>
        <v/>
      </c>
      <c r="Q23" s="20" t="str">
        <f t="shared" si="16"/>
        <v/>
      </c>
      <c r="R23" s="20" t="str">
        <f t="shared" si="16"/>
        <v/>
      </c>
      <c r="S23" s="20" t="str">
        <f t="shared" si="16"/>
        <v/>
      </c>
      <c r="T23" s="394" t="str">
        <f t="shared" si="16"/>
        <v/>
      </c>
      <c r="U23" s="358">
        <f t="shared" si="1"/>
        <v>45</v>
      </c>
      <c r="V23" s="193">
        <f t="shared" si="2"/>
        <v>-30</v>
      </c>
      <c r="W23" s="395">
        <f t="shared" si="3"/>
        <v>68.962000000000003</v>
      </c>
      <c r="X23" s="105">
        <f t="shared" si="4"/>
        <v>20.221000000000004</v>
      </c>
      <c r="Y23" s="361">
        <f t="shared" si="10"/>
        <v>-10</v>
      </c>
      <c r="Z23" s="396">
        <f t="shared" si="5"/>
        <v>5</v>
      </c>
      <c r="AA23" s="396">
        <f t="shared" si="6"/>
        <v>9</v>
      </c>
      <c r="AB23" s="396">
        <f>IF($AA23="n/a","",IFERROR(COUNTIF($AA$2:$AA23,"="&amp;AA23),""))</f>
        <v>4</v>
      </c>
      <c r="AC23" s="396">
        <f>COUNTIF($Z$2:Z22,"&lt;"&amp;Z23)</f>
        <v>10</v>
      </c>
      <c r="AD23" s="124">
        <f t="shared" si="7"/>
        <v>15</v>
      </c>
      <c r="AE23" s="126">
        <f t="shared" si="8"/>
        <v>5</v>
      </c>
    </row>
    <row r="24" spans="1:31" x14ac:dyDescent="0.35">
      <c r="A24" s="71">
        <v>36</v>
      </c>
      <c r="B24" t="s">
        <v>124</v>
      </c>
      <c r="C24" t="str">
        <f t="shared" si="9"/>
        <v>john mcbreen</v>
      </c>
      <c r="D24" s="71" t="s">
        <v>86</v>
      </c>
      <c r="E24" s="392" t="s">
        <v>349</v>
      </c>
      <c r="G24" s="71">
        <v>6</v>
      </c>
      <c r="H24" s="20" t="str">
        <f t="shared" si="16"/>
        <v/>
      </c>
      <c r="I24" s="20" t="str">
        <f t="shared" si="16"/>
        <v/>
      </c>
      <c r="J24" s="20" t="str">
        <f t="shared" si="16"/>
        <v/>
      </c>
      <c r="K24" s="20" t="str">
        <f t="shared" si="16"/>
        <v/>
      </c>
      <c r="L24" s="20" t="str">
        <f t="shared" si="16"/>
        <v/>
      </c>
      <c r="M24" s="20">
        <f t="shared" si="16"/>
        <v>75</v>
      </c>
      <c r="N24" s="20" t="str">
        <f t="shared" si="16"/>
        <v/>
      </c>
      <c r="O24" s="20" t="str">
        <f t="shared" si="16"/>
        <v/>
      </c>
      <c r="P24" s="20" t="str">
        <f t="shared" si="16"/>
        <v/>
      </c>
      <c r="Q24" s="20" t="str">
        <f t="shared" si="16"/>
        <v/>
      </c>
      <c r="R24" s="20" t="str">
        <f t="shared" si="16"/>
        <v/>
      </c>
      <c r="S24" s="20" t="str">
        <f t="shared" si="16"/>
        <v/>
      </c>
      <c r="T24" s="394" t="str">
        <f t="shared" si="16"/>
        <v/>
      </c>
      <c r="U24" s="358">
        <f t="shared" si="1"/>
        <v>75</v>
      </c>
      <c r="V24" s="193">
        <f t="shared" si="2"/>
        <v>-60</v>
      </c>
      <c r="W24" s="395">
        <f t="shared" si="3"/>
        <v>74.616</v>
      </c>
      <c r="X24" s="105">
        <f t="shared" si="4"/>
        <v>16.455000000000013</v>
      </c>
      <c r="Y24" s="361">
        <f t="shared" si="10"/>
        <v>-10</v>
      </c>
      <c r="Z24" s="396">
        <f t="shared" si="5"/>
        <v>4</v>
      </c>
      <c r="AA24" s="396">
        <f t="shared" si="6"/>
        <v>8</v>
      </c>
      <c r="AB24" s="396">
        <f>IF($AA24="n/a","",IFERROR(COUNTIF($AA$2:$AA24,"="&amp;AA24),""))</f>
        <v>2</v>
      </c>
      <c r="AC24" s="396">
        <f>COUNTIF($Z$2:Z23,"&lt;"&amp;Z24)</f>
        <v>6</v>
      </c>
      <c r="AD24" s="124">
        <f t="shared" si="7"/>
        <v>15</v>
      </c>
      <c r="AE24" s="126">
        <f t="shared" si="8"/>
        <v>5</v>
      </c>
    </row>
    <row r="25" spans="1:31" x14ac:dyDescent="0.35">
      <c r="A25" s="461"/>
      <c r="B25" s="1"/>
      <c r="C25" s="1"/>
      <c r="D25" s="8"/>
      <c r="E25" s="17"/>
      <c r="F25" s="17"/>
      <c r="G25" s="8"/>
      <c r="H25" s="4" t="str">
        <f t="shared" si="16"/>
        <v/>
      </c>
      <c r="I25" s="4" t="str">
        <f t="shared" si="16"/>
        <v/>
      </c>
      <c r="J25" s="4" t="str">
        <f t="shared" si="16"/>
        <v/>
      </c>
      <c r="K25" s="4" t="str">
        <f t="shared" si="16"/>
        <v/>
      </c>
      <c r="L25" s="4" t="str">
        <f t="shared" si="16"/>
        <v/>
      </c>
      <c r="M25" s="4" t="str">
        <f t="shared" si="16"/>
        <v/>
      </c>
      <c r="N25" s="4" t="str">
        <f t="shared" si="16"/>
        <v/>
      </c>
      <c r="O25" s="4" t="str">
        <f t="shared" si="16"/>
        <v/>
      </c>
      <c r="P25" s="4" t="str">
        <f t="shared" si="16"/>
        <v/>
      </c>
      <c r="Q25" s="4" t="str">
        <f t="shared" si="16"/>
        <v/>
      </c>
      <c r="R25" s="4" t="str">
        <f t="shared" si="16"/>
        <v/>
      </c>
      <c r="S25" s="4" t="str">
        <f t="shared" si="16"/>
        <v/>
      </c>
      <c r="T25" s="220" t="str">
        <f t="shared" si="16"/>
        <v/>
      </c>
      <c r="U25" s="358">
        <f t="shared" si="1"/>
        <v>0</v>
      </c>
      <c r="V25" s="193">
        <f t="shared" si="2"/>
        <v>0</v>
      </c>
      <c r="W25" s="395" t="str">
        <f t="shared" si="3"/>
        <v/>
      </c>
      <c r="X25" s="105" t="str">
        <f t="shared" si="4"/>
        <v/>
      </c>
      <c r="Y25" s="361">
        <f t="shared" si="10"/>
        <v>0</v>
      </c>
      <c r="Z25" s="396" t="str">
        <f t="shared" si="5"/>
        <v>n/a</v>
      </c>
      <c r="AA25" s="396" t="str">
        <f t="shared" si="6"/>
        <v>n/a</v>
      </c>
      <c r="AB25" s="396" t="str">
        <f>IF($AA25="n/a","",IFERROR(COUNTIF($AA$2:$AA25,"="&amp;AA25),""))</f>
        <v/>
      </c>
      <c r="AC25" s="396">
        <f>COUNTIF($Z$2:Z24,"&lt;"&amp;Z25)</f>
        <v>0</v>
      </c>
      <c r="AD25" s="124">
        <f t="shared" si="7"/>
        <v>0</v>
      </c>
      <c r="AE25" s="126">
        <f t="shared" si="8"/>
        <v>0</v>
      </c>
    </row>
    <row r="26" spans="1:31" x14ac:dyDescent="0.35">
      <c r="A26" s="461"/>
      <c r="B26" s="1"/>
      <c r="C26" s="1"/>
      <c r="D26" s="8"/>
      <c r="E26" s="17"/>
      <c r="F26" s="17"/>
      <c r="G26" s="8"/>
      <c r="H26" s="4" t="str">
        <f t="shared" si="16"/>
        <v/>
      </c>
      <c r="I26" s="4" t="str">
        <f t="shared" si="16"/>
        <v/>
      </c>
      <c r="J26" s="4" t="str">
        <f t="shared" si="16"/>
        <v/>
      </c>
      <c r="K26" s="4" t="str">
        <f t="shared" si="16"/>
        <v/>
      </c>
      <c r="L26" s="4" t="str">
        <f t="shared" si="16"/>
        <v/>
      </c>
      <c r="M26" s="4" t="str">
        <f t="shared" si="16"/>
        <v/>
      </c>
      <c r="N26" s="4" t="str">
        <f t="shared" si="16"/>
        <v/>
      </c>
      <c r="O26" s="4" t="str">
        <f t="shared" si="16"/>
        <v/>
      </c>
      <c r="P26" s="4" t="str">
        <f t="shared" si="16"/>
        <v/>
      </c>
      <c r="Q26" s="4" t="str">
        <f t="shared" si="16"/>
        <v/>
      </c>
      <c r="R26" s="4" t="str">
        <f t="shared" si="16"/>
        <v/>
      </c>
      <c r="S26" s="4" t="str">
        <f t="shared" si="16"/>
        <v/>
      </c>
      <c r="T26" s="220" t="str">
        <f t="shared" si="16"/>
        <v/>
      </c>
      <c r="U26" s="358">
        <f t="shared" si="1"/>
        <v>0</v>
      </c>
      <c r="V26" s="193">
        <f t="shared" si="2"/>
        <v>0</v>
      </c>
      <c r="W26" s="395" t="str">
        <f t="shared" si="3"/>
        <v/>
      </c>
      <c r="X26" s="105" t="str">
        <f t="shared" si="4"/>
        <v/>
      </c>
      <c r="Y26" s="361">
        <f t="shared" si="10"/>
        <v>0</v>
      </c>
      <c r="Z26" s="396" t="str">
        <f t="shared" si="5"/>
        <v>n/a</v>
      </c>
      <c r="AA26" s="396" t="str">
        <f t="shared" si="6"/>
        <v>n/a</v>
      </c>
      <c r="AB26" s="396" t="str">
        <f>IF($AA26="n/a","",IFERROR(COUNTIF($AA$2:$AA26,"="&amp;AA26),""))</f>
        <v/>
      </c>
      <c r="AC26" s="396">
        <f>COUNTIF($Z$2:Z25,"&lt;"&amp;Z26)</f>
        <v>0</v>
      </c>
      <c r="AD26" s="124">
        <f t="shared" si="7"/>
        <v>0</v>
      </c>
      <c r="AE26" s="126">
        <f t="shared" si="8"/>
        <v>0</v>
      </c>
    </row>
    <row r="27" spans="1:31" x14ac:dyDescent="0.35">
      <c r="A27" s="461"/>
      <c r="B27" s="1"/>
      <c r="C27" s="1"/>
      <c r="D27" s="8"/>
      <c r="E27" s="17"/>
      <c r="F27" s="17"/>
      <c r="G27" s="8"/>
      <c r="H27" s="20" t="str">
        <f t="shared" si="16"/>
        <v/>
      </c>
      <c r="I27" s="20" t="str">
        <f t="shared" si="16"/>
        <v/>
      </c>
      <c r="J27" s="20" t="str">
        <f t="shared" si="16"/>
        <v/>
      </c>
      <c r="K27" s="20" t="str">
        <f t="shared" si="16"/>
        <v/>
      </c>
      <c r="L27" s="20" t="str">
        <f t="shared" si="16"/>
        <v/>
      </c>
      <c r="M27" s="20" t="str">
        <f t="shared" si="16"/>
        <v/>
      </c>
      <c r="N27" s="20" t="str">
        <f t="shared" si="16"/>
        <v/>
      </c>
      <c r="O27" s="20" t="str">
        <f t="shared" si="16"/>
        <v/>
      </c>
      <c r="P27" s="20" t="str">
        <f t="shared" si="16"/>
        <v/>
      </c>
      <c r="Q27" s="20" t="str">
        <f t="shared" si="16"/>
        <v/>
      </c>
      <c r="R27" s="20" t="str">
        <f t="shared" si="16"/>
        <v/>
      </c>
      <c r="S27" s="20" t="str">
        <f t="shared" si="16"/>
        <v/>
      </c>
      <c r="T27" s="394" t="str">
        <f t="shared" si="16"/>
        <v/>
      </c>
      <c r="U27" s="358">
        <f t="shared" si="1"/>
        <v>0</v>
      </c>
      <c r="V27" s="193">
        <f t="shared" si="2"/>
        <v>0</v>
      </c>
      <c r="W27" s="395" t="str">
        <f t="shared" si="3"/>
        <v/>
      </c>
      <c r="X27" s="105" t="str">
        <f t="shared" si="4"/>
        <v/>
      </c>
      <c r="Y27" s="361">
        <f t="shared" si="10"/>
        <v>0</v>
      </c>
      <c r="Z27" s="396" t="str">
        <f t="shared" si="5"/>
        <v>n/a</v>
      </c>
      <c r="AA27" s="396" t="str">
        <f t="shared" si="6"/>
        <v>n/a</v>
      </c>
      <c r="AB27" s="396" t="str">
        <f>IF($AA27="n/a","",IFERROR(COUNTIF($AA$2:$AA27,"="&amp;AA27),""))</f>
        <v/>
      </c>
      <c r="AC27" s="396">
        <f>COUNTIF($Z$2:Z26,"&lt;"&amp;Z27)</f>
        <v>0</v>
      </c>
      <c r="AD27" s="124">
        <f t="shared" si="7"/>
        <v>0</v>
      </c>
      <c r="AE27" s="126">
        <f t="shared" si="8"/>
        <v>0</v>
      </c>
    </row>
    <row r="28" spans="1:31" ht="13.15" thickBot="1" x14ac:dyDescent="0.4">
      <c r="A28" s="462"/>
      <c r="B28" s="171"/>
      <c r="C28" s="171"/>
      <c r="D28" s="194"/>
      <c r="E28" s="423"/>
      <c r="F28" s="423"/>
      <c r="G28" s="194"/>
      <c r="H28" s="424" t="str">
        <f t="shared" si="16"/>
        <v/>
      </c>
      <c r="I28" s="424" t="str">
        <f t="shared" si="16"/>
        <v/>
      </c>
      <c r="J28" s="424" t="str">
        <f t="shared" si="16"/>
        <v/>
      </c>
      <c r="K28" s="424" t="str">
        <f t="shared" si="16"/>
        <v/>
      </c>
      <c r="L28" s="424" t="str">
        <f t="shared" si="16"/>
        <v/>
      </c>
      <c r="M28" s="424" t="str">
        <f t="shared" si="16"/>
        <v/>
      </c>
      <c r="N28" s="424" t="str">
        <f t="shared" si="16"/>
        <v/>
      </c>
      <c r="O28" s="424" t="str">
        <f t="shared" si="16"/>
        <v/>
      </c>
      <c r="P28" s="424" t="str">
        <f t="shared" si="16"/>
        <v/>
      </c>
      <c r="Q28" s="424" t="str">
        <f t="shared" si="16"/>
        <v/>
      </c>
      <c r="R28" s="424" t="str">
        <f t="shared" si="16"/>
        <v/>
      </c>
      <c r="S28" s="424" t="str">
        <f t="shared" si="16"/>
        <v/>
      </c>
      <c r="T28" s="425" t="str">
        <f t="shared" si="16"/>
        <v/>
      </c>
      <c r="U28" s="359">
        <f t="shared" si="1"/>
        <v>0</v>
      </c>
      <c r="V28" s="195">
        <f t="shared" si="2"/>
        <v>0</v>
      </c>
      <c r="W28" s="362"/>
      <c r="X28" s="363"/>
      <c r="Y28" s="364">
        <f t="shared" si="10"/>
        <v>0</v>
      </c>
      <c r="Z28" s="197" t="str">
        <f t="shared" si="5"/>
        <v>n/a</v>
      </c>
      <c r="AA28" s="197" t="str">
        <f t="shared" si="6"/>
        <v>n/a</v>
      </c>
      <c r="AB28" s="197" t="str">
        <f>IF($AA28="n/a","",IFERROR(COUNTIF($AA$2:$AA28,"="&amp;AA28),""))</f>
        <v/>
      </c>
      <c r="AC28" s="197">
        <f>COUNTIF($Z$2:Z27,"&lt;"&amp;Z28)</f>
        <v>0</v>
      </c>
      <c r="AD28" s="198">
        <f t="shared" si="7"/>
        <v>0</v>
      </c>
      <c r="AE28" s="127">
        <f t="shared" si="8"/>
        <v>0</v>
      </c>
    </row>
    <row r="29" spans="1:31" ht="13.15" thickBot="1" x14ac:dyDescent="0.4">
      <c r="F29" s="426"/>
      <c r="G29" s="427" t="s">
        <v>26</v>
      </c>
      <c r="H29" s="114">
        <f t="shared" ref="H29:U29" si="17">COUNT(H2:H28)</f>
        <v>0</v>
      </c>
      <c r="I29" s="114">
        <f t="shared" si="17"/>
        <v>0</v>
      </c>
      <c r="J29" s="114">
        <f t="shared" si="17"/>
        <v>0</v>
      </c>
      <c r="K29" s="114">
        <f t="shared" si="17"/>
        <v>2</v>
      </c>
      <c r="L29" s="114">
        <f t="shared" si="17"/>
        <v>4</v>
      </c>
      <c r="M29" s="114">
        <f t="shared" si="17"/>
        <v>2</v>
      </c>
      <c r="N29" s="114">
        <f t="shared" si="17"/>
        <v>3</v>
      </c>
      <c r="O29" s="114">
        <f t="shared" si="17"/>
        <v>0</v>
      </c>
      <c r="P29" s="114">
        <f t="shared" si="17"/>
        <v>1</v>
      </c>
      <c r="Q29" s="114">
        <f t="shared" si="17"/>
        <v>0</v>
      </c>
      <c r="R29" s="114">
        <f t="shared" si="17"/>
        <v>0</v>
      </c>
      <c r="S29" s="114">
        <f t="shared" si="17"/>
        <v>4</v>
      </c>
      <c r="T29" s="114">
        <f t="shared" si="17"/>
        <v>1</v>
      </c>
      <c r="U29" s="190">
        <f t="shared" si="17"/>
        <v>27</v>
      </c>
      <c r="V29" s="428"/>
      <c r="W29" s="428"/>
      <c r="Y29" s="428"/>
      <c r="Z29" s="428"/>
      <c r="AA29" s="428"/>
      <c r="AB29" s="428"/>
      <c r="AC29" s="428"/>
      <c r="AD29" s="428"/>
      <c r="AE29" s="428"/>
    </row>
    <row r="31" spans="1:31" ht="13.15" x14ac:dyDescent="0.4">
      <c r="B31" s="429"/>
      <c r="C31" s="430"/>
      <c r="D31" s="72"/>
      <c r="V31" s="72"/>
      <c r="Z31" s="72"/>
      <c r="AA31" s="72"/>
      <c r="AB31" s="72"/>
      <c r="AC31" s="72"/>
      <c r="AD31" s="72"/>
    </row>
  </sheetData>
  <mergeCells count="1">
    <mergeCell ref="AG1:AI1"/>
  </mergeCells>
  <conditionalFormatting sqref="A26:T28 A2:T5 V2:Y5 A10:T24 V10:Y28">
    <cfRule type="expression" dxfId="64" priority="40" stopIfTrue="1">
      <formula>$D2="SNA"</formula>
    </cfRule>
    <cfRule type="expression" dxfId="63" priority="41" stopIfTrue="1">
      <formula>$D2="SNB"</formula>
    </cfRule>
    <cfRule type="expression" dxfId="62" priority="42">
      <formula>$D2="SNC"</formula>
    </cfRule>
    <cfRule type="expression" dxfId="61" priority="43">
      <formula>$D2="SND"</formula>
    </cfRule>
    <cfRule type="expression" dxfId="60" priority="44">
      <formula>$D2="NAC"</formula>
    </cfRule>
    <cfRule type="expression" dxfId="59" priority="45">
      <formula>$D2="NBC"</formula>
    </cfRule>
    <cfRule type="expression" dxfId="58" priority="46">
      <formula>$D2="NCC"</formula>
    </cfRule>
    <cfRule type="expression" dxfId="57" priority="47">
      <formula>$D2="NDC"</formula>
    </cfRule>
    <cfRule type="expression" dxfId="56" priority="48">
      <formula>$D2="ABMOD"</formula>
    </cfRule>
    <cfRule type="expression" dxfId="55" priority="49">
      <formula>$D2="CDMOD"</formula>
    </cfRule>
    <cfRule type="expression" dxfId="54" priority="50">
      <formula>$D2="SMOD"</formula>
    </cfRule>
    <cfRule type="expression" dxfId="53" priority="51">
      <formula>$D2="RES"</formula>
    </cfRule>
    <cfRule type="expression" dxfId="52" priority="52">
      <formula>$D2="OPN"</formula>
    </cfRule>
  </conditionalFormatting>
  <conditionalFormatting sqref="O25:T25 A25:L25">
    <cfRule type="expression" dxfId="51" priority="27" stopIfTrue="1">
      <formula>$D25="SNA"</formula>
    </cfRule>
    <cfRule type="expression" dxfId="50" priority="28" stopIfTrue="1">
      <formula>$D25="SNB"</formula>
    </cfRule>
    <cfRule type="expression" dxfId="49" priority="29">
      <formula>$D25="SNC"</formula>
    </cfRule>
    <cfRule type="expression" dxfId="48" priority="30">
      <formula>$D25="SND"</formula>
    </cfRule>
    <cfRule type="expression" dxfId="47" priority="31">
      <formula>$D25="NAC"</formula>
    </cfRule>
    <cfRule type="expression" dxfId="46" priority="32">
      <formula>$D25="NBC"</formula>
    </cfRule>
    <cfRule type="expression" dxfId="45" priority="33">
      <formula>$D25="NCC"</formula>
    </cfRule>
    <cfRule type="expression" dxfId="44" priority="34">
      <formula>$D25="NDC"</formula>
    </cfRule>
    <cfRule type="expression" dxfId="43" priority="35">
      <formula>$D25="ABMOD"</formula>
    </cfRule>
    <cfRule type="expression" dxfId="42" priority="36">
      <formula>$D25="CDMOD"</formula>
    </cfRule>
    <cfRule type="expression" dxfId="41" priority="37">
      <formula>$D25="SMOD"</formula>
    </cfRule>
    <cfRule type="expression" dxfId="40" priority="38">
      <formula>$D25="RES"</formula>
    </cfRule>
    <cfRule type="expression" dxfId="39" priority="39">
      <formula>$D25="OPN"</formula>
    </cfRule>
  </conditionalFormatting>
  <conditionalFormatting sqref="M25:N25">
    <cfRule type="expression" dxfId="38" priority="14" stopIfTrue="1">
      <formula>$D25="SNA"</formula>
    </cfRule>
    <cfRule type="expression" dxfId="37" priority="15" stopIfTrue="1">
      <formula>$D25="SNB"</formula>
    </cfRule>
    <cfRule type="expression" dxfId="36" priority="16">
      <formula>$D25="SNC"</formula>
    </cfRule>
    <cfRule type="expression" dxfId="35" priority="17">
      <formula>$D25="SND"</formula>
    </cfRule>
    <cfRule type="expression" dxfId="34" priority="18">
      <formula>$D25="NAC"</formula>
    </cfRule>
    <cfRule type="expression" dxfId="33" priority="19">
      <formula>$D25="NBC"</formula>
    </cfRule>
    <cfRule type="expression" dxfId="32" priority="20">
      <formula>$D25="NCC"</formula>
    </cfRule>
    <cfRule type="expression" dxfId="31" priority="21">
      <formula>$D25="NDC"</formula>
    </cfRule>
    <cfRule type="expression" dxfId="30" priority="22">
      <formula>$D25="ABMOD"</formula>
    </cfRule>
    <cfRule type="expression" dxfId="29" priority="23">
      <formula>$D25="CDMOD"</formula>
    </cfRule>
    <cfRule type="expression" dxfId="28" priority="24">
      <formula>$D25="SMOD"</formula>
    </cfRule>
    <cfRule type="expression" dxfId="27" priority="25">
      <formula>$D25="RES"</formula>
    </cfRule>
    <cfRule type="expression" dxfId="26" priority="26">
      <formula>$D25="OPN"</formula>
    </cfRule>
  </conditionalFormatting>
  <conditionalFormatting sqref="A6:T9 V6:Y9">
    <cfRule type="expression" dxfId="25" priority="1" stopIfTrue="1">
      <formula>$D6="SNA"</formula>
    </cfRule>
    <cfRule type="expression" dxfId="24" priority="2" stopIfTrue="1">
      <formula>$D6="SNB"</formula>
    </cfRule>
    <cfRule type="expression" dxfId="23" priority="3">
      <formula>$D6="SNC"</formula>
    </cfRule>
    <cfRule type="expression" dxfId="22" priority="4">
      <formula>$D6="SND"</formula>
    </cfRule>
    <cfRule type="expression" dxfId="21" priority="5">
      <formula>$D6="NAC"</formula>
    </cfRule>
    <cfRule type="expression" dxfId="20" priority="6">
      <formula>$D6="NBC"</formula>
    </cfRule>
    <cfRule type="expression" dxfId="19" priority="7">
      <formula>$D6="NCC"</formula>
    </cfRule>
    <cfRule type="expression" dxfId="18" priority="8">
      <formula>$D6="NDC"</formula>
    </cfRule>
    <cfRule type="expression" dxfId="17" priority="9">
      <formula>$D6="ABMOD"</formula>
    </cfRule>
    <cfRule type="expression" dxfId="16" priority="10">
      <formula>$D6="CDMOD"</formula>
    </cfRule>
    <cfRule type="expression" dxfId="15" priority="11">
      <formula>$D6="SMOD"</formula>
    </cfRule>
    <cfRule type="expression" dxfId="14" priority="12">
      <formula>$D6="RES"</formula>
    </cfRule>
    <cfRule type="expression" dxfId="13" priority="13">
      <formula>$D6="OPN"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5410-0707-46AF-9931-4A0BB65C6CC9}">
  <dimension ref="A1:AI41"/>
  <sheetViews>
    <sheetView zoomScale="80" zoomScaleNormal="80" workbookViewId="0">
      <selection activeCell="A2" sqref="A2"/>
    </sheetView>
  </sheetViews>
  <sheetFormatPr defaultColWidth="8.86328125" defaultRowHeight="12.75" x14ac:dyDescent="0.35"/>
  <cols>
    <col min="1" max="1" width="8.1328125" style="70" customWidth="1"/>
    <col min="2" max="2" width="24.73046875" style="71" bestFit="1" customWidth="1"/>
    <col min="3" max="3" width="20.73046875" style="71" hidden="1" customWidth="1"/>
    <col min="4" max="4" width="8.265625" style="71" bestFit="1" customWidth="1"/>
    <col min="5" max="5" width="11.59765625" style="71" customWidth="1"/>
    <col min="6" max="6" width="14" style="71" bestFit="1" customWidth="1"/>
    <col min="7" max="7" width="9.265625" style="71" bestFit="1" customWidth="1"/>
    <col min="8" max="20" width="7.73046875" style="71" customWidth="1"/>
    <col min="21" max="21" width="6.73046875" style="71" customWidth="1"/>
    <col min="22" max="22" width="7.265625" style="71" bestFit="1" customWidth="1"/>
    <col min="23" max="23" width="8.265625" style="7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199" t="s">
        <v>23</v>
      </c>
      <c r="B1" s="200" t="s">
        <v>1</v>
      </c>
      <c r="C1" s="201" t="s">
        <v>1</v>
      </c>
      <c r="D1" s="201" t="s">
        <v>2</v>
      </c>
      <c r="E1" s="215" t="s">
        <v>24</v>
      </c>
      <c r="F1" s="216"/>
      <c r="G1" s="216" t="s">
        <v>25</v>
      </c>
      <c r="H1" s="202" t="s">
        <v>14</v>
      </c>
      <c r="I1" s="203" t="s">
        <v>13</v>
      </c>
      <c r="J1" s="204" t="s">
        <v>16</v>
      </c>
      <c r="K1" s="205" t="s">
        <v>41</v>
      </c>
      <c r="L1" s="206" t="s">
        <v>40</v>
      </c>
      <c r="M1" s="334" t="s">
        <v>86</v>
      </c>
      <c r="N1" s="335" t="s">
        <v>85</v>
      </c>
      <c r="O1" s="337" t="s">
        <v>39</v>
      </c>
      <c r="P1" s="338" t="s">
        <v>4</v>
      </c>
      <c r="Q1" s="207" t="s">
        <v>21</v>
      </c>
      <c r="R1" s="336"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494" t="s">
        <v>67</v>
      </c>
      <c r="AH1" s="494"/>
      <c r="AI1" s="494"/>
    </row>
    <row r="2" spans="1:35" ht="13.15" x14ac:dyDescent="0.4">
      <c r="A2" s="247">
        <v>612</v>
      </c>
      <c r="B2" s="245" t="s">
        <v>350</v>
      </c>
      <c r="C2" s="245" t="str">
        <f>LOWER(B2)</f>
        <v>gareth pedley</v>
      </c>
      <c r="D2" s="246" t="s">
        <v>13</v>
      </c>
      <c r="E2" s="477">
        <v>1.2593055555555556E-3</v>
      </c>
      <c r="F2" s="478" t="s">
        <v>153</v>
      </c>
      <c r="G2" s="246" t="s">
        <v>164</v>
      </c>
      <c r="H2" s="210" t="str">
        <f t="shared" ref="H2:T28" si="0">IF($D2=H$1,$U2,"")</f>
        <v/>
      </c>
      <c r="I2" s="210">
        <f t="shared" si="0"/>
        <v>100</v>
      </c>
      <c r="J2" s="210" t="str">
        <f t="shared" si="0"/>
        <v/>
      </c>
      <c r="K2" s="210" t="str">
        <f t="shared" si="0"/>
        <v/>
      </c>
      <c r="L2" s="210" t="str">
        <f t="shared" si="0"/>
        <v/>
      </c>
      <c r="M2" s="210" t="str">
        <f t="shared" si="0"/>
        <v/>
      </c>
      <c r="N2" s="210" t="str">
        <f t="shared" si="0"/>
        <v/>
      </c>
      <c r="O2" s="210" t="str">
        <f t="shared" si="0"/>
        <v/>
      </c>
      <c r="P2" s="210" t="str">
        <f t="shared" si="0"/>
        <v/>
      </c>
      <c r="Q2" s="210" t="str">
        <f t="shared" si="0"/>
        <v/>
      </c>
      <c r="R2" s="210" t="str">
        <f t="shared" si="0"/>
        <v/>
      </c>
      <c r="S2" s="210" t="str">
        <f t="shared" si="0"/>
        <v/>
      </c>
      <c r="T2" s="211" t="str">
        <f t="shared" si="0"/>
        <v/>
      </c>
      <c r="U2" s="357">
        <f t="shared" ref="U2:U35" si="1">IFERROR(VLOOKUP($AB2,Points2018,2,0),0)</f>
        <v>100</v>
      </c>
      <c r="V2" s="247">
        <f t="shared" ref="V2:V35" si="2">AD2-U2</f>
        <v>0</v>
      </c>
      <c r="W2" s="354">
        <f t="shared" ref="W2" si="3">IFERROR(VLOOKUP(D2,BenchmarksRd1,3,0)*86400,"")</f>
        <v>109.967</v>
      </c>
      <c r="X2" s="355">
        <f t="shared" ref="X2:X35" si="4">IFERROR((($E2*86400)-W2),"")</f>
        <v>-1.1629999999999967</v>
      </c>
      <c r="Y2" s="356">
        <f>IF(U2=0,0,IF(X2&lt;=0,10,IF(X2&lt;0.5,5,IF(X2&lt;1,0,IF(X2&lt;2,-5,-10)))))</f>
        <v>10</v>
      </c>
      <c r="Z2" s="129">
        <f t="shared" ref="Z2:Z35" si="5">IFERROR(VLOOKUP(D2,Class2019,4,0),"n/a")</f>
        <v>7</v>
      </c>
      <c r="AA2" s="129">
        <f t="shared" ref="AA2:AA35" si="6">IFERROR(VLOOKUP(D2,Class2019,3,0),"n/a")</f>
        <v>12</v>
      </c>
      <c r="AB2" s="129">
        <f>IF($AA2="n/a","",IFERROR(COUNTIF($AA$2:$AA2,"="&amp;AA2),""))</f>
        <v>1</v>
      </c>
      <c r="AC2" s="129">
        <f>COUNTIF($Z2:Z$2,"&lt;"&amp;Z2)</f>
        <v>0</v>
      </c>
      <c r="AD2" s="159">
        <f t="shared" ref="AD2:AD35" si="7">IF($AA2="n/a",0,IFERROR(VLOOKUP(AB2+AC2,Points2019,2,0),15))</f>
        <v>100</v>
      </c>
      <c r="AE2" s="125">
        <f t="shared" ref="AE2:AE35" si="8">(U2+V2+Y2)</f>
        <v>110</v>
      </c>
      <c r="AG2" s="161" t="s">
        <v>3</v>
      </c>
      <c r="AH2" s="176" t="s">
        <v>47</v>
      </c>
      <c r="AI2" s="189">
        <v>1.4273495370370371E-3</v>
      </c>
    </row>
    <row r="3" spans="1:35" ht="13.15" x14ac:dyDescent="0.4">
      <c r="A3" s="193">
        <v>39</v>
      </c>
      <c r="B3" s="1" t="s">
        <v>103</v>
      </c>
      <c r="C3" s="1" t="str">
        <f t="shared" ref="C3:C35" si="9">LOWER(B3)</f>
        <v>paul ledwith</v>
      </c>
      <c r="D3" s="8" t="s">
        <v>80</v>
      </c>
      <c r="E3" s="19">
        <v>1.2718287037037038E-3</v>
      </c>
      <c r="F3" s="1"/>
      <c r="G3" s="8" t="s">
        <v>81</v>
      </c>
      <c r="H3" s="160" t="str">
        <f t="shared" si="0"/>
        <v/>
      </c>
      <c r="I3" s="160" t="str">
        <f t="shared" si="0"/>
        <v/>
      </c>
      <c r="J3" s="160" t="str">
        <f t="shared" si="0"/>
        <v/>
      </c>
      <c r="K3" s="160" t="str">
        <f t="shared" si="0"/>
        <v/>
      </c>
      <c r="L3" s="160" t="str">
        <f t="shared" si="0"/>
        <v/>
      </c>
      <c r="M3" s="160" t="str">
        <f t="shared" si="0"/>
        <v/>
      </c>
      <c r="N3" s="160" t="str">
        <f t="shared" si="0"/>
        <v/>
      </c>
      <c r="O3" s="160" t="str">
        <f t="shared" si="0"/>
        <v/>
      </c>
      <c r="P3" s="160" t="str">
        <f t="shared" si="0"/>
        <v/>
      </c>
      <c r="Q3" s="160" t="str">
        <f t="shared" si="0"/>
        <v/>
      </c>
      <c r="R3" s="160" t="str">
        <f t="shared" si="0"/>
        <v/>
      </c>
      <c r="S3" s="160" t="str">
        <f t="shared" si="0"/>
        <v/>
      </c>
      <c r="T3" s="170" t="str">
        <f t="shared" si="0"/>
        <v/>
      </c>
      <c r="U3" s="358">
        <f t="shared" si="1"/>
        <v>0</v>
      </c>
      <c r="V3" s="193">
        <f t="shared" si="2"/>
        <v>0</v>
      </c>
      <c r="W3" s="360" t="str">
        <f t="shared" ref="W3:W4" si="10">IFERROR(VLOOKUP(D3,BenchmarksRd1,3,0)*86400,"")</f>
        <v/>
      </c>
      <c r="X3" s="122" t="str">
        <f t="shared" si="4"/>
        <v/>
      </c>
      <c r="Y3" s="361">
        <f>IF(U3=0,0,IF(X3&lt;=0,10,IF(X3&lt;0.5,5,IF(X3&lt;1,0,IF(X3&lt;2,-5,-10)))))</f>
        <v>0</v>
      </c>
      <c r="Z3" s="115" t="str">
        <f t="shared" si="5"/>
        <v>n/a</v>
      </c>
      <c r="AA3" s="115" t="str">
        <f t="shared" si="6"/>
        <v>n/a</v>
      </c>
      <c r="AB3" s="115" t="str">
        <f>IF($AA3="n/a","",IFERROR(COUNTIF($AA$2:$AA3,"="&amp;AA3),""))</f>
        <v/>
      </c>
      <c r="AC3" s="115">
        <f>COUNTIF($Z$2:Z3,"&lt;"&amp;Z3)</f>
        <v>0</v>
      </c>
      <c r="AD3" s="124">
        <f t="shared" si="7"/>
        <v>0</v>
      </c>
      <c r="AE3" s="126">
        <f t="shared" si="8"/>
        <v>0</v>
      </c>
      <c r="AG3" s="162" t="s">
        <v>5</v>
      </c>
      <c r="AH3" s="177" t="s">
        <v>48</v>
      </c>
      <c r="AI3" s="212">
        <v>1.4203472222222224E-3</v>
      </c>
    </row>
    <row r="4" spans="1:35" ht="13.15" x14ac:dyDescent="0.4">
      <c r="A4" s="193">
        <v>73</v>
      </c>
      <c r="B4" s="1" t="s">
        <v>105</v>
      </c>
      <c r="C4" s="1" t="str">
        <f t="shared" si="9"/>
        <v>david adam</v>
      </c>
      <c r="D4" s="8" t="s">
        <v>16</v>
      </c>
      <c r="E4" s="19">
        <v>1.2971990740740741E-3</v>
      </c>
      <c r="F4" s="1"/>
      <c r="G4" s="8" t="s">
        <v>81</v>
      </c>
      <c r="H4" s="160" t="str">
        <f t="shared" si="0"/>
        <v/>
      </c>
      <c r="I4" s="160" t="str">
        <f t="shared" si="0"/>
        <v/>
      </c>
      <c r="J4" s="160">
        <f t="shared" si="0"/>
        <v>100</v>
      </c>
      <c r="K4" s="160" t="str">
        <f t="shared" si="0"/>
        <v/>
      </c>
      <c r="L4" s="160" t="str">
        <f t="shared" si="0"/>
        <v/>
      </c>
      <c r="M4" s="160" t="str">
        <f t="shared" si="0"/>
        <v/>
      </c>
      <c r="N4" s="160" t="str">
        <f t="shared" si="0"/>
        <v/>
      </c>
      <c r="O4" s="160" t="str">
        <f t="shared" si="0"/>
        <v/>
      </c>
      <c r="P4" s="160" t="str">
        <f t="shared" si="0"/>
        <v/>
      </c>
      <c r="Q4" s="160" t="str">
        <f t="shared" si="0"/>
        <v/>
      </c>
      <c r="R4" s="160" t="str">
        <f t="shared" si="0"/>
        <v/>
      </c>
      <c r="S4" s="160" t="str">
        <f t="shared" si="0"/>
        <v/>
      </c>
      <c r="T4" s="170" t="str">
        <f t="shared" si="0"/>
        <v/>
      </c>
      <c r="U4" s="358">
        <f t="shared" si="1"/>
        <v>100</v>
      </c>
      <c r="V4" s="193">
        <f t="shared" si="2"/>
        <v>0</v>
      </c>
      <c r="W4" s="360">
        <f t="shared" si="10"/>
        <v>110.06399999999999</v>
      </c>
      <c r="X4" s="122">
        <f t="shared" si="4"/>
        <v>2.01400000000001</v>
      </c>
      <c r="Y4" s="361">
        <f t="shared" ref="Y4:Y35" si="11">IF(U4=0,0,IF(X4&lt;=0,10,IF(X4&lt;0.5,5,IF(X4&lt;1,0,IF(X4&lt;2,-5,-10)))))</f>
        <v>-10</v>
      </c>
      <c r="Z4" s="115">
        <f t="shared" si="5"/>
        <v>6</v>
      </c>
      <c r="AA4" s="115">
        <f t="shared" si="6"/>
        <v>11</v>
      </c>
      <c r="AB4" s="115">
        <f>IF($AA4="n/a","",IFERROR(COUNTIF($AA$2:$AA4,"="&amp;AA4),""))</f>
        <v>1</v>
      </c>
      <c r="AC4" s="115">
        <f>COUNTIF($Z$2:Z4,"&lt;"&amp;Z4)</f>
        <v>0</v>
      </c>
      <c r="AD4" s="124">
        <f t="shared" si="7"/>
        <v>100</v>
      </c>
      <c r="AE4" s="126">
        <f t="shared" si="8"/>
        <v>90</v>
      </c>
      <c r="AG4" s="331" t="s">
        <v>4</v>
      </c>
      <c r="AH4" s="332" t="s">
        <v>102</v>
      </c>
      <c r="AI4" s="333">
        <v>1.4896527777777775E-3</v>
      </c>
    </row>
    <row r="5" spans="1:35" ht="13.15" x14ac:dyDescent="0.4">
      <c r="A5" s="193">
        <v>79</v>
      </c>
      <c r="B5" s="1" t="s">
        <v>110</v>
      </c>
      <c r="C5" s="1" t="str">
        <f t="shared" si="9"/>
        <v>dean hasnat</v>
      </c>
      <c r="D5" s="8" t="s">
        <v>40</v>
      </c>
      <c r="E5" s="19">
        <v>1.3271296296296297E-3</v>
      </c>
      <c r="F5" s="1"/>
      <c r="G5" s="8" t="s">
        <v>351</v>
      </c>
      <c r="H5" s="160" t="str">
        <f t="shared" si="0"/>
        <v/>
      </c>
      <c r="I5" s="160" t="str">
        <f t="shared" si="0"/>
        <v/>
      </c>
      <c r="J5" s="160" t="str">
        <f t="shared" si="0"/>
        <v/>
      </c>
      <c r="K5" s="160" t="str">
        <f t="shared" si="0"/>
        <v/>
      </c>
      <c r="L5" s="160">
        <f t="shared" si="0"/>
        <v>100</v>
      </c>
      <c r="M5" s="160" t="str">
        <f t="shared" si="0"/>
        <v/>
      </c>
      <c r="N5" s="160" t="str">
        <f t="shared" si="0"/>
        <v/>
      </c>
      <c r="O5" s="160" t="str">
        <f t="shared" si="0"/>
        <v/>
      </c>
      <c r="P5" s="160" t="str">
        <f t="shared" si="0"/>
        <v/>
      </c>
      <c r="Q5" s="160" t="str">
        <f t="shared" si="0"/>
        <v/>
      </c>
      <c r="R5" s="160" t="str">
        <f t="shared" si="0"/>
        <v/>
      </c>
      <c r="S5" s="160" t="str">
        <f t="shared" si="0"/>
        <v/>
      </c>
      <c r="T5" s="170" t="str">
        <f t="shared" si="0"/>
        <v/>
      </c>
      <c r="U5" s="358">
        <f t="shared" si="1"/>
        <v>100</v>
      </c>
      <c r="V5" s="193">
        <f t="shared" si="2"/>
        <v>0</v>
      </c>
      <c r="W5" s="360">
        <f t="shared" ref="W5:W35" si="12">IFERROR(VLOOKUP(D5,BenchmarksRd1,3,0)*86400,"")</f>
        <v>114.663</v>
      </c>
      <c r="X5" s="122">
        <f t="shared" si="4"/>
        <v>1.0000000000047748E-3</v>
      </c>
      <c r="Y5" s="361">
        <f t="shared" si="11"/>
        <v>5</v>
      </c>
      <c r="Z5" s="115">
        <f t="shared" si="5"/>
        <v>5</v>
      </c>
      <c r="AA5" s="115">
        <f t="shared" si="6"/>
        <v>9</v>
      </c>
      <c r="AB5" s="115">
        <f>IF($AA5="n/a","",IFERROR(COUNTIF($AA$2:$AA5,"="&amp;AA5),""))</f>
        <v>1</v>
      </c>
      <c r="AC5" s="115">
        <f>COUNTIF($Z$2:Z5,"&lt;"&amp;Z5)</f>
        <v>0</v>
      </c>
      <c r="AD5" s="124">
        <f t="shared" si="7"/>
        <v>100</v>
      </c>
      <c r="AE5" s="126">
        <f t="shared" si="8"/>
        <v>105</v>
      </c>
      <c r="AG5" s="328" t="s">
        <v>39</v>
      </c>
      <c r="AH5" s="329"/>
      <c r="AI5" s="330"/>
    </row>
    <row r="6" spans="1:35" ht="13.15" x14ac:dyDescent="0.4">
      <c r="A6" s="193">
        <v>10</v>
      </c>
      <c r="B6" s="1" t="s">
        <v>113</v>
      </c>
      <c r="C6" s="1" t="str">
        <f t="shared" si="9"/>
        <v>hung do</v>
      </c>
      <c r="D6" s="8" t="s">
        <v>85</v>
      </c>
      <c r="E6" s="479">
        <v>1.3569675925925926E-3</v>
      </c>
      <c r="F6" s="480" t="s">
        <v>153</v>
      </c>
      <c r="G6" s="8" t="s">
        <v>164</v>
      </c>
      <c r="H6" s="160" t="str">
        <f t="shared" si="0"/>
        <v/>
      </c>
      <c r="I6" s="160" t="str">
        <f t="shared" si="0"/>
        <v/>
      </c>
      <c r="J6" s="160" t="str">
        <f t="shared" si="0"/>
        <v/>
      </c>
      <c r="K6" s="160" t="str">
        <f t="shared" si="0"/>
        <v/>
      </c>
      <c r="L6" s="160" t="str">
        <f t="shared" si="0"/>
        <v/>
      </c>
      <c r="M6" s="160" t="str">
        <f t="shared" si="0"/>
        <v/>
      </c>
      <c r="N6" s="160">
        <f t="shared" si="0"/>
        <v>100</v>
      </c>
      <c r="O6" s="160" t="str">
        <f t="shared" si="0"/>
        <v/>
      </c>
      <c r="P6" s="160" t="str">
        <f t="shared" si="0"/>
        <v/>
      </c>
      <c r="Q6" s="160" t="str">
        <f t="shared" si="0"/>
        <v/>
      </c>
      <c r="R6" s="160" t="str">
        <f t="shared" si="0"/>
        <v/>
      </c>
      <c r="S6" s="160" t="str">
        <f t="shared" si="0"/>
        <v/>
      </c>
      <c r="T6" s="170" t="str">
        <f t="shared" si="0"/>
        <v/>
      </c>
      <c r="U6" s="358">
        <f t="shared" si="1"/>
        <v>100</v>
      </c>
      <c r="V6" s="193">
        <f t="shared" si="2"/>
        <v>0</v>
      </c>
      <c r="W6" s="360">
        <f t="shared" si="12"/>
        <v>118.93500000000002</v>
      </c>
      <c r="X6" s="122">
        <f t="shared" si="4"/>
        <v>-1.6930000000000263</v>
      </c>
      <c r="Y6" s="361">
        <f t="shared" si="11"/>
        <v>10</v>
      </c>
      <c r="Z6" s="115">
        <f t="shared" si="5"/>
        <v>4</v>
      </c>
      <c r="AA6" s="115">
        <f t="shared" si="6"/>
        <v>7</v>
      </c>
      <c r="AB6" s="115">
        <f>IF($AA6="n/a","",IFERROR(COUNTIF($AA$2:$AA6,"="&amp;AA6),""))</f>
        <v>1</v>
      </c>
      <c r="AC6" s="115">
        <f>COUNTIF($Z$2:Z6,"&lt;"&amp;Z6)</f>
        <v>0</v>
      </c>
      <c r="AD6" s="124">
        <f t="shared" si="7"/>
        <v>100</v>
      </c>
      <c r="AE6" s="126">
        <f t="shared" si="8"/>
        <v>110</v>
      </c>
      <c r="AG6" s="163" t="s">
        <v>22</v>
      </c>
      <c r="AH6" s="181" t="s">
        <v>74</v>
      </c>
      <c r="AI6" s="178">
        <v>1.4067361111111112E-3</v>
      </c>
    </row>
    <row r="7" spans="1:35" ht="13.15" x14ac:dyDescent="0.4">
      <c r="A7" s="193">
        <v>50</v>
      </c>
      <c r="B7" s="1" t="s">
        <v>109</v>
      </c>
      <c r="C7" s="1" t="str">
        <f t="shared" si="9"/>
        <v>alan conrad</v>
      </c>
      <c r="D7" s="8" t="s">
        <v>41</v>
      </c>
      <c r="E7" s="19">
        <v>1.3598032407407406E-3</v>
      </c>
      <c r="F7" s="1"/>
      <c r="G7" s="8" t="s">
        <v>84</v>
      </c>
      <c r="H7" s="160" t="str">
        <f t="shared" si="0"/>
        <v/>
      </c>
      <c r="I7" s="160" t="str">
        <f t="shared" si="0"/>
        <v/>
      </c>
      <c r="J7" s="160" t="str">
        <f t="shared" si="0"/>
        <v/>
      </c>
      <c r="K7" s="160">
        <f t="shared" si="0"/>
        <v>100</v>
      </c>
      <c r="L7" s="160" t="str">
        <f t="shared" si="0"/>
        <v/>
      </c>
      <c r="M7" s="160" t="str">
        <f t="shared" si="0"/>
        <v/>
      </c>
      <c r="N7" s="160" t="str">
        <f t="shared" si="0"/>
        <v/>
      </c>
      <c r="O7" s="160" t="str">
        <f t="shared" si="0"/>
        <v/>
      </c>
      <c r="P7" s="160" t="str">
        <f t="shared" si="0"/>
        <v/>
      </c>
      <c r="Q7" s="160" t="str">
        <f t="shared" si="0"/>
        <v/>
      </c>
      <c r="R7" s="160" t="str">
        <f t="shared" si="0"/>
        <v/>
      </c>
      <c r="S7" s="160" t="str">
        <f t="shared" si="0"/>
        <v/>
      </c>
      <c r="T7" s="170" t="str">
        <f t="shared" si="0"/>
        <v/>
      </c>
      <c r="U7" s="358">
        <f t="shared" si="1"/>
        <v>100</v>
      </c>
      <c r="V7" s="193">
        <f t="shared" si="2"/>
        <v>-25</v>
      </c>
      <c r="W7" s="360">
        <f t="shared" si="12"/>
        <v>112.935</v>
      </c>
      <c r="X7" s="122">
        <f t="shared" si="4"/>
        <v>4.5519999999999925</v>
      </c>
      <c r="Y7" s="361">
        <f t="shared" si="11"/>
        <v>-10</v>
      </c>
      <c r="Z7" s="115">
        <f t="shared" si="5"/>
        <v>5</v>
      </c>
      <c r="AA7" s="115">
        <f t="shared" si="6"/>
        <v>10</v>
      </c>
      <c r="AB7" s="115">
        <f>IF($AA7="n/a","",IFERROR(COUNTIF($AA$2:$AA7,"="&amp;AA7),""))</f>
        <v>1</v>
      </c>
      <c r="AC7" s="115">
        <f>COUNTIF($Z$2:Z7,"&lt;"&amp;Z7)</f>
        <v>1</v>
      </c>
      <c r="AD7" s="124">
        <f t="shared" si="7"/>
        <v>75</v>
      </c>
      <c r="AE7" s="126">
        <f t="shared" si="8"/>
        <v>65</v>
      </c>
      <c r="AG7" s="164" t="s">
        <v>21</v>
      </c>
      <c r="AH7" s="182" t="s">
        <v>101</v>
      </c>
      <c r="AI7" s="327" t="s">
        <v>97</v>
      </c>
    </row>
    <row r="8" spans="1:35" ht="13.15" x14ac:dyDescent="0.4">
      <c r="A8" s="193">
        <v>21</v>
      </c>
      <c r="B8" s="1" t="s">
        <v>111</v>
      </c>
      <c r="C8" s="1" t="str">
        <f t="shared" si="9"/>
        <v>gavin newman</v>
      </c>
      <c r="D8" s="8" t="s">
        <v>40</v>
      </c>
      <c r="E8" s="19">
        <v>1.3612962962962962E-3</v>
      </c>
      <c r="F8" s="1"/>
      <c r="G8" s="8" t="s">
        <v>81</v>
      </c>
      <c r="H8" s="160" t="str">
        <f t="shared" si="0"/>
        <v/>
      </c>
      <c r="I8" s="160" t="str">
        <f t="shared" si="0"/>
        <v/>
      </c>
      <c r="J8" s="160" t="str">
        <f t="shared" si="0"/>
        <v/>
      </c>
      <c r="K8" s="160" t="str">
        <f t="shared" si="0"/>
        <v/>
      </c>
      <c r="L8" s="160">
        <f t="shared" si="0"/>
        <v>75</v>
      </c>
      <c r="M8" s="160" t="str">
        <f t="shared" si="0"/>
        <v/>
      </c>
      <c r="N8" s="160" t="str">
        <f t="shared" si="0"/>
        <v/>
      </c>
      <c r="O8" s="160" t="str">
        <f t="shared" si="0"/>
        <v/>
      </c>
      <c r="P8" s="160" t="str">
        <f t="shared" si="0"/>
        <v/>
      </c>
      <c r="Q8" s="160" t="str">
        <f t="shared" si="0"/>
        <v/>
      </c>
      <c r="R8" s="160" t="str">
        <f t="shared" si="0"/>
        <v/>
      </c>
      <c r="S8" s="160" t="str">
        <f t="shared" si="0"/>
        <v/>
      </c>
      <c r="T8" s="170" t="str">
        <f t="shared" si="0"/>
        <v/>
      </c>
      <c r="U8" s="358">
        <f t="shared" si="1"/>
        <v>75</v>
      </c>
      <c r="V8" s="193">
        <f t="shared" si="2"/>
        <v>-15</v>
      </c>
      <c r="W8" s="360">
        <f t="shared" si="12"/>
        <v>114.663</v>
      </c>
      <c r="X8" s="122">
        <f t="shared" si="4"/>
        <v>2.953000000000003</v>
      </c>
      <c r="Y8" s="361">
        <f t="shared" si="11"/>
        <v>-10</v>
      </c>
      <c r="Z8" s="115">
        <f t="shared" si="5"/>
        <v>5</v>
      </c>
      <c r="AA8" s="115">
        <f t="shared" si="6"/>
        <v>9</v>
      </c>
      <c r="AB8" s="115">
        <f>IF($AA8="n/a","",IFERROR(COUNTIF($AA$2:$AA8,"="&amp;AA8),""))</f>
        <v>2</v>
      </c>
      <c r="AC8" s="115">
        <f>COUNTIF($Z$2:Z8,"&lt;"&amp;Z8)</f>
        <v>1</v>
      </c>
      <c r="AD8" s="124">
        <f t="shared" si="7"/>
        <v>60</v>
      </c>
      <c r="AE8" s="126">
        <f t="shared" si="8"/>
        <v>50</v>
      </c>
      <c r="AG8" s="324" t="s">
        <v>85</v>
      </c>
      <c r="AH8" s="325" t="s">
        <v>46</v>
      </c>
      <c r="AI8" s="326">
        <v>1.3765625000000002E-3</v>
      </c>
    </row>
    <row r="9" spans="1:35" ht="13.15" x14ac:dyDescent="0.4">
      <c r="A9" s="193">
        <v>62</v>
      </c>
      <c r="B9" s="1" t="s">
        <v>112</v>
      </c>
      <c r="C9" s="1" t="str">
        <f t="shared" si="9"/>
        <v>noel heritage</v>
      </c>
      <c r="D9" s="8" t="s">
        <v>40</v>
      </c>
      <c r="E9" s="19">
        <v>1.3622222222222221E-3</v>
      </c>
      <c r="F9" s="1"/>
      <c r="G9" s="8" t="s">
        <v>81</v>
      </c>
      <c r="H9" s="160" t="str">
        <f t="shared" si="0"/>
        <v/>
      </c>
      <c r="I9" s="160" t="str">
        <f t="shared" si="0"/>
        <v/>
      </c>
      <c r="J9" s="160" t="str">
        <f t="shared" si="0"/>
        <v/>
      </c>
      <c r="K9" s="160" t="str">
        <f t="shared" si="0"/>
        <v/>
      </c>
      <c r="L9" s="160">
        <f t="shared" si="0"/>
        <v>60</v>
      </c>
      <c r="M9" s="160" t="str">
        <f t="shared" si="0"/>
        <v/>
      </c>
      <c r="N9" s="160" t="str">
        <f t="shared" si="0"/>
        <v/>
      </c>
      <c r="O9" s="160" t="str">
        <f t="shared" si="0"/>
        <v/>
      </c>
      <c r="P9" s="160" t="str">
        <f t="shared" si="0"/>
        <v/>
      </c>
      <c r="Q9" s="160" t="str">
        <f t="shared" si="0"/>
        <v/>
      </c>
      <c r="R9" s="160" t="str">
        <f t="shared" si="0"/>
        <v/>
      </c>
      <c r="S9" s="160" t="str">
        <f t="shared" si="0"/>
        <v/>
      </c>
      <c r="T9" s="170" t="str">
        <f t="shared" si="0"/>
        <v/>
      </c>
      <c r="U9" s="358">
        <f t="shared" si="1"/>
        <v>60</v>
      </c>
      <c r="V9" s="193">
        <f t="shared" si="2"/>
        <v>-15</v>
      </c>
      <c r="W9" s="360">
        <f t="shared" si="12"/>
        <v>114.663</v>
      </c>
      <c r="X9" s="122">
        <f t="shared" si="4"/>
        <v>3.0330000000000013</v>
      </c>
      <c r="Y9" s="361">
        <f t="shared" si="11"/>
        <v>-10</v>
      </c>
      <c r="Z9" s="115">
        <f t="shared" si="5"/>
        <v>5</v>
      </c>
      <c r="AA9" s="115">
        <f t="shared" si="6"/>
        <v>9</v>
      </c>
      <c r="AB9" s="115">
        <f>IF($AA9="n/a","",IFERROR(COUNTIF($AA$2:$AA9,"="&amp;AA9),""))</f>
        <v>3</v>
      </c>
      <c r="AC9" s="115">
        <f>COUNTIF($Z$2:Z9,"&lt;"&amp;Z9)</f>
        <v>1</v>
      </c>
      <c r="AD9" s="124">
        <f t="shared" si="7"/>
        <v>45</v>
      </c>
      <c r="AE9" s="126">
        <f t="shared" si="8"/>
        <v>35</v>
      </c>
      <c r="AG9" s="321" t="s">
        <v>86</v>
      </c>
      <c r="AH9" s="322" t="s">
        <v>47</v>
      </c>
      <c r="AI9" s="323">
        <v>1.4270486111111109E-3</v>
      </c>
    </row>
    <row r="10" spans="1:35" ht="13.15" x14ac:dyDescent="0.4">
      <c r="A10" s="193">
        <v>134</v>
      </c>
      <c r="B10" s="1" t="s">
        <v>278</v>
      </c>
      <c r="C10" s="1" t="str">
        <f t="shared" si="9"/>
        <v>michael day</v>
      </c>
      <c r="D10" s="8" t="s">
        <v>80</v>
      </c>
      <c r="E10" s="19">
        <v>1.3635879629629629E-3</v>
      </c>
      <c r="F10" s="1"/>
      <c r="G10" s="8" t="s">
        <v>301</v>
      </c>
      <c r="H10" s="160" t="str">
        <f t="shared" si="0"/>
        <v/>
      </c>
      <c r="I10" s="160" t="str">
        <f t="shared" si="0"/>
        <v/>
      </c>
      <c r="J10" s="160" t="str">
        <f t="shared" si="0"/>
        <v/>
      </c>
      <c r="K10" s="160" t="str">
        <f t="shared" si="0"/>
        <v/>
      </c>
      <c r="L10" s="160" t="str">
        <f t="shared" si="0"/>
        <v/>
      </c>
      <c r="M10" s="160" t="str">
        <f t="shared" si="0"/>
        <v/>
      </c>
      <c r="N10" s="160" t="str">
        <f t="shared" si="0"/>
        <v/>
      </c>
      <c r="O10" s="160" t="str">
        <f t="shared" si="0"/>
        <v/>
      </c>
      <c r="P10" s="160" t="str">
        <f t="shared" si="0"/>
        <v/>
      </c>
      <c r="Q10" s="160" t="str">
        <f t="shared" si="0"/>
        <v/>
      </c>
      <c r="R10" s="160" t="str">
        <f t="shared" si="0"/>
        <v/>
      </c>
      <c r="S10" s="160" t="str">
        <f t="shared" si="0"/>
        <v/>
      </c>
      <c r="T10" s="170" t="str">
        <f t="shared" si="0"/>
        <v/>
      </c>
      <c r="U10" s="358">
        <f t="shared" si="1"/>
        <v>0</v>
      </c>
      <c r="V10" s="193">
        <f t="shared" ref="V10:V20" si="13">AD10-U10</f>
        <v>0</v>
      </c>
      <c r="W10" s="360" t="str">
        <f t="shared" ref="W10:W20" si="14">IFERROR(VLOOKUP(D10,BenchmarksRd1,3,0)*86400,"")</f>
        <v/>
      </c>
      <c r="X10" s="122" t="str">
        <f t="shared" ref="X10:X20" si="15">IFERROR((($E10*86400)-W10),"")</f>
        <v/>
      </c>
      <c r="Y10" s="361">
        <f t="shared" ref="Y10:Y20" si="16">IF(U10=0,0,IF(X10&lt;=0,10,IF(X10&lt;0.5,5,IF(X10&lt;1,0,IF(X10&lt;2,-5,-10)))))</f>
        <v>0</v>
      </c>
      <c r="Z10" s="115" t="str">
        <f t="shared" ref="Z10:Z20" si="17">IFERROR(VLOOKUP(D10,Class2019,4,0),"n/a")</f>
        <v>n/a</v>
      </c>
      <c r="AA10" s="115" t="str">
        <f t="shared" ref="AA10:AA20" si="18">IFERROR(VLOOKUP(D10,Class2019,3,0),"n/a")</f>
        <v>n/a</v>
      </c>
      <c r="AB10" s="115" t="str">
        <f>IF($AA10="n/a","",IFERROR(COUNTIF($AA$2:$AA10,"="&amp;AA10),""))</f>
        <v/>
      </c>
      <c r="AC10" s="115">
        <f>COUNTIF($Z$2:Z10,"&lt;"&amp;Z10)</f>
        <v>0</v>
      </c>
      <c r="AD10" s="124">
        <f t="shared" ref="AD10:AD20" si="19">IF($AA10="n/a",0,IFERROR(VLOOKUP(AB10+AC10,Points2019,2,0),15))</f>
        <v>0</v>
      </c>
      <c r="AE10" s="126">
        <f t="shared" ref="AE10:AE20" si="20">(U10+V10+Y10)</f>
        <v>0</v>
      </c>
      <c r="AG10" s="165" t="s">
        <v>40</v>
      </c>
      <c r="AH10" s="183" t="s">
        <v>73</v>
      </c>
      <c r="AI10" s="214" t="s">
        <v>79</v>
      </c>
    </row>
    <row r="11" spans="1:35" ht="13.15" x14ac:dyDescent="0.4">
      <c r="A11" s="193">
        <v>415</v>
      </c>
      <c r="B11" s="1" t="s">
        <v>332</v>
      </c>
      <c r="C11" s="1" t="str">
        <f t="shared" si="9"/>
        <v>jonathan evans</v>
      </c>
      <c r="D11" s="8" t="s">
        <v>41</v>
      </c>
      <c r="E11" s="19">
        <v>1.371550925925926E-3</v>
      </c>
      <c r="F11" s="1"/>
      <c r="G11" s="8" t="s">
        <v>351</v>
      </c>
      <c r="H11" s="160" t="str">
        <f t="shared" si="0"/>
        <v/>
      </c>
      <c r="I11" s="160" t="str">
        <f t="shared" si="0"/>
        <v/>
      </c>
      <c r="J11" s="160" t="str">
        <f t="shared" si="0"/>
        <v/>
      </c>
      <c r="K11" s="160">
        <f t="shared" si="0"/>
        <v>75</v>
      </c>
      <c r="L11" s="160" t="str">
        <f t="shared" si="0"/>
        <v/>
      </c>
      <c r="M11" s="160" t="str">
        <f t="shared" si="0"/>
        <v/>
      </c>
      <c r="N11" s="160" t="str">
        <f t="shared" si="0"/>
        <v/>
      </c>
      <c r="O11" s="160" t="str">
        <f t="shared" si="0"/>
        <v/>
      </c>
      <c r="P11" s="160" t="str">
        <f t="shared" si="0"/>
        <v/>
      </c>
      <c r="Q11" s="160" t="str">
        <f t="shared" si="0"/>
        <v/>
      </c>
      <c r="R11" s="160" t="str">
        <f t="shared" si="0"/>
        <v/>
      </c>
      <c r="S11" s="160" t="str">
        <f t="shared" si="0"/>
        <v/>
      </c>
      <c r="T11" s="170" t="str">
        <f t="shared" si="0"/>
        <v/>
      </c>
      <c r="U11" s="358">
        <f t="shared" si="1"/>
        <v>75</v>
      </c>
      <c r="V11" s="193">
        <f t="shared" si="13"/>
        <v>-15</v>
      </c>
      <c r="W11" s="360">
        <f t="shared" si="14"/>
        <v>112.935</v>
      </c>
      <c r="X11" s="122">
        <f t="shared" si="15"/>
        <v>5.5670000000000073</v>
      </c>
      <c r="Y11" s="361">
        <f t="shared" si="16"/>
        <v>-10</v>
      </c>
      <c r="Z11" s="115">
        <f t="shared" si="17"/>
        <v>5</v>
      </c>
      <c r="AA11" s="115">
        <f t="shared" si="18"/>
        <v>10</v>
      </c>
      <c r="AB11" s="115">
        <f>IF($AA11="n/a","",IFERROR(COUNTIF($AA$2:$AA11,"="&amp;AA11),""))</f>
        <v>2</v>
      </c>
      <c r="AC11" s="115">
        <f>COUNTIF($Z$2:Z11,"&lt;"&amp;Z11)</f>
        <v>1</v>
      </c>
      <c r="AD11" s="124">
        <f t="shared" si="19"/>
        <v>60</v>
      </c>
      <c r="AE11" s="126">
        <f t="shared" si="20"/>
        <v>50</v>
      </c>
      <c r="AG11" s="166" t="s">
        <v>41</v>
      </c>
      <c r="AH11" s="184" t="s">
        <v>82</v>
      </c>
      <c r="AI11" s="213">
        <v>1.3071180555555555E-3</v>
      </c>
    </row>
    <row r="12" spans="1:35" ht="13.15" x14ac:dyDescent="0.4">
      <c r="A12" s="193">
        <v>119</v>
      </c>
      <c r="B12" s="1" t="s">
        <v>117</v>
      </c>
      <c r="C12" s="1" t="str">
        <f t="shared" si="9"/>
        <v>peter dannock</v>
      </c>
      <c r="D12" s="8" t="s">
        <v>40</v>
      </c>
      <c r="E12" s="19">
        <v>1.3746759259259259E-3</v>
      </c>
      <c r="F12" s="1"/>
      <c r="G12" s="8" t="s">
        <v>351</v>
      </c>
      <c r="H12" s="160" t="str">
        <f t="shared" si="0"/>
        <v/>
      </c>
      <c r="I12" s="160" t="str">
        <f t="shared" si="0"/>
        <v/>
      </c>
      <c r="J12" s="160" t="str">
        <f t="shared" si="0"/>
        <v/>
      </c>
      <c r="K12" s="160" t="str">
        <f t="shared" si="0"/>
        <v/>
      </c>
      <c r="L12" s="160">
        <f t="shared" si="0"/>
        <v>45</v>
      </c>
      <c r="M12" s="160" t="str">
        <f t="shared" si="0"/>
        <v/>
      </c>
      <c r="N12" s="160" t="str">
        <f t="shared" si="0"/>
        <v/>
      </c>
      <c r="O12" s="160" t="str">
        <f t="shared" si="0"/>
        <v/>
      </c>
      <c r="P12" s="160" t="str">
        <f t="shared" si="0"/>
        <v/>
      </c>
      <c r="Q12" s="160" t="str">
        <f t="shared" si="0"/>
        <v/>
      </c>
      <c r="R12" s="160" t="str">
        <f t="shared" si="0"/>
        <v/>
      </c>
      <c r="S12" s="160" t="str">
        <f t="shared" si="0"/>
        <v/>
      </c>
      <c r="T12" s="170" t="str">
        <f t="shared" si="0"/>
        <v/>
      </c>
      <c r="U12" s="358">
        <f t="shared" si="1"/>
        <v>45</v>
      </c>
      <c r="V12" s="193">
        <f t="shared" si="13"/>
        <v>-15</v>
      </c>
      <c r="W12" s="360">
        <f t="shared" si="14"/>
        <v>114.663</v>
      </c>
      <c r="X12" s="122">
        <f t="shared" si="15"/>
        <v>4.1089999999999947</v>
      </c>
      <c r="Y12" s="361">
        <f t="shared" si="16"/>
        <v>-10</v>
      </c>
      <c r="Z12" s="115">
        <f t="shared" si="17"/>
        <v>5</v>
      </c>
      <c r="AA12" s="115">
        <f t="shared" si="18"/>
        <v>9</v>
      </c>
      <c r="AB12" s="115">
        <f>IF($AA12="n/a","",IFERROR(COUNTIF($AA$2:$AA12,"="&amp;AA12),""))</f>
        <v>4</v>
      </c>
      <c r="AC12" s="115">
        <f>COUNTIF($Z$2:Z12,"&lt;"&amp;Z12)</f>
        <v>1</v>
      </c>
      <c r="AD12" s="124">
        <f t="shared" si="19"/>
        <v>30</v>
      </c>
      <c r="AE12" s="126">
        <f t="shared" si="20"/>
        <v>20</v>
      </c>
      <c r="AG12" s="167" t="s">
        <v>16</v>
      </c>
      <c r="AH12" s="185" t="s">
        <v>66</v>
      </c>
      <c r="AI12" s="179">
        <v>1.2738888888888889E-3</v>
      </c>
    </row>
    <row r="13" spans="1:35" ht="13.15" x14ac:dyDescent="0.4">
      <c r="A13" s="193">
        <v>6</v>
      </c>
      <c r="B13" s="1" t="s">
        <v>126</v>
      </c>
      <c r="C13" s="1" t="str">
        <f t="shared" si="9"/>
        <v>russell garner</v>
      </c>
      <c r="D13" s="8" t="s">
        <v>16</v>
      </c>
      <c r="E13" s="19">
        <v>1.3822916666666664E-3</v>
      </c>
      <c r="F13" s="1"/>
      <c r="G13" s="8" t="s">
        <v>164</v>
      </c>
      <c r="H13" s="160" t="str">
        <f t="shared" si="0"/>
        <v/>
      </c>
      <c r="I13" s="160" t="str">
        <f t="shared" si="0"/>
        <v/>
      </c>
      <c r="J13" s="160">
        <f t="shared" si="0"/>
        <v>75</v>
      </c>
      <c r="K13" s="160" t="str">
        <f t="shared" si="0"/>
        <v/>
      </c>
      <c r="L13" s="160" t="str">
        <f t="shared" si="0"/>
        <v/>
      </c>
      <c r="M13" s="160" t="str">
        <f t="shared" si="0"/>
        <v/>
      </c>
      <c r="N13" s="160" t="str">
        <f t="shared" si="0"/>
        <v/>
      </c>
      <c r="O13" s="160" t="str">
        <f t="shared" si="0"/>
        <v/>
      </c>
      <c r="P13" s="160" t="str">
        <f t="shared" ref="P13:T13" si="21">IF($D13=P$1,$U13,"")</f>
        <v/>
      </c>
      <c r="Q13" s="160" t="str">
        <f t="shared" si="21"/>
        <v/>
      </c>
      <c r="R13" s="160" t="str">
        <f t="shared" si="21"/>
        <v/>
      </c>
      <c r="S13" s="160" t="str">
        <f t="shared" si="21"/>
        <v/>
      </c>
      <c r="T13" s="170" t="str">
        <f t="shared" si="21"/>
        <v/>
      </c>
      <c r="U13" s="358">
        <f t="shared" si="1"/>
        <v>75</v>
      </c>
      <c r="V13" s="193">
        <f t="shared" si="13"/>
        <v>-60</v>
      </c>
      <c r="W13" s="360">
        <f t="shared" si="14"/>
        <v>110.06399999999999</v>
      </c>
      <c r="X13" s="122">
        <f t="shared" si="15"/>
        <v>9.3659999999999854</v>
      </c>
      <c r="Y13" s="361">
        <f t="shared" si="16"/>
        <v>-10</v>
      </c>
      <c r="Z13" s="115">
        <f t="shared" si="17"/>
        <v>6</v>
      </c>
      <c r="AA13" s="115">
        <f t="shared" si="18"/>
        <v>11</v>
      </c>
      <c r="AB13" s="115">
        <f>IF($AA13="n/a","",IFERROR(COUNTIF($AA$2:$AA13,"="&amp;AA13),""))</f>
        <v>2</v>
      </c>
      <c r="AC13" s="115">
        <f>COUNTIF($Z$2:Z13,"&lt;"&amp;Z13)</f>
        <v>7</v>
      </c>
      <c r="AD13" s="124">
        <f t="shared" si="19"/>
        <v>15</v>
      </c>
      <c r="AE13" s="126">
        <f t="shared" si="20"/>
        <v>5</v>
      </c>
      <c r="AG13" s="168" t="s">
        <v>13</v>
      </c>
      <c r="AH13" s="186" t="s">
        <v>49</v>
      </c>
      <c r="AI13" s="180">
        <v>1.2727662037037037E-3</v>
      </c>
    </row>
    <row r="14" spans="1:35" ht="13.5" thickBot="1" x14ac:dyDescent="0.45">
      <c r="A14" s="193">
        <v>427</v>
      </c>
      <c r="B14" s="1" t="s">
        <v>293</v>
      </c>
      <c r="C14" s="1" t="str">
        <f t="shared" si="9"/>
        <v>steve williamsz</v>
      </c>
      <c r="D14" s="8" t="s">
        <v>21</v>
      </c>
      <c r="E14" s="19">
        <v>1.4034953703703703E-3</v>
      </c>
      <c r="F14" s="1"/>
      <c r="G14" s="8" t="s">
        <v>164</v>
      </c>
      <c r="H14" s="160" t="str">
        <f t="shared" ref="H14:T20" si="22">IF($D14=H$1,$U14,"")</f>
        <v/>
      </c>
      <c r="I14" s="160" t="str">
        <f t="shared" si="22"/>
        <v/>
      </c>
      <c r="J14" s="160" t="str">
        <f t="shared" si="22"/>
        <v/>
      </c>
      <c r="K14" s="160" t="str">
        <f t="shared" si="22"/>
        <v/>
      </c>
      <c r="L14" s="160" t="str">
        <f t="shared" si="22"/>
        <v/>
      </c>
      <c r="M14" s="160" t="str">
        <f t="shared" si="22"/>
        <v/>
      </c>
      <c r="N14" s="160" t="str">
        <f t="shared" si="22"/>
        <v/>
      </c>
      <c r="O14" s="160" t="str">
        <f t="shared" si="22"/>
        <v/>
      </c>
      <c r="P14" s="160" t="str">
        <f t="shared" si="22"/>
        <v/>
      </c>
      <c r="Q14" s="160">
        <f t="shared" si="22"/>
        <v>100</v>
      </c>
      <c r="R14" s="160" t="str">
        <f t="shared" si="22"/>
        <v/>
      </c>
      <c r="S14" s="160" t="str">
        <f t="shared" si="22"/>
        <v/>
      </c>
      <c r="T14" s="170" t="str">
        <f t="shared" si="22"/>
        <v/>
      </c>
      <c r="U14" s="358">
        <f t="shared" si="1"/>
        <v>100</v>
      </c>
      <c r="V14" s="193">
        <f t="shared" si="13"/>
        <v>0</v>
      </c>
      <c r="W14" s="360">
        <f t="shared" si="14"/>
        <v>120.52999999999999</v>
      </c>
      <c r="X14" s="122">
        <f t="shared" si="15"/>
        <v>0.73199999999999932</v>
      </c>
      <c r="Y14" s="361">
        <f t="shared" si="16"/>
        <v>0</v>
      </c>
      <c r="Z14" s="115">
        <f t="shared" si="17"/>
        <v>2</v>
      </c>
      <c r="AA14" s="115">
        <f t="shared" si="18"/>
        <v>4</v>
      </c>
      <c r="AB14" s="115">
        <f>IF($AA14="n/a","",IFERROR(COUNTIF($AA$2:$AA14,"="&amp;AA14),""))</f>
        <v>1</v>
      </c>
      <c r="AC14" s="115">
        <f>COUNTIF($Z$2:Z14,"&lt;"&amp;Z14)</f>
        <v>0</v>
      </c>
      <c r="AD14" s="124">
        <f t="shared" si="19"/>
        <v>100</v>
      </c>
      <c r="AE14" s="126">
        <f t="shared" si="20"/>
        <v>100</v>
      </c>
      <c r="AG14" s="169" t="s">
        <v>14</v>
      </c>
      <c r="AH14" s="187" t="s">
        <v>72</v>
      </c>
      <c r="AI14" s="188">
        <v>1.1795949074074074E-3</v>
      </c>
    </row>
    <row r="15" spans="1:35" x14ac:dyDescent="0.35">
      <c r="A15" s="193">
        <v>141</v>
      </c>
      <c r="B15" s="490" t="s">
        <v>115</v>
      </c>
      <c r="C15" s="1" t="str">
        <f t="shared" si="9"/>
        <v>max lloyd</v>
      </c>
      <c r="D15" s="8" t="s">
        <v>40</v>
      </c>
      <c r="E15" s="19">
        <v>1.4089351851851852E-3</v>
      </c>
      <c r="F15" s="1"/>
      <c r="G15" s="8" t="s">
        <v>164</v>
      </c>
      <c r="H15" s="160" t="str">
        <f t="shared" si="22"/>
        <v/>
      </c>
      <c r="I15" s="160" t="str">
        <f t="shared" si="22"/>
        <v/>
      </c>
      <c r="J15" s="160" t="str">
        <f t="shared" si="22"/>
        <v/>
      </c>
      <c r="K15" s="160" t="str">
        <f t="shared" si="22"/>
        <v/>
      </c>
      <c r="L15" s="160">
        <f t="shared" si="22"/>
        <v>30</v>
      </c>
      <c r="M15" s="160" t="str">
        <f t="shared" si="22"/>
        <v/>
      </c>
      <c r="N15" s="160" t="str">
        <f t="shared" si="22"/>
        <v/>
      </c>
      <c r="O15" s="160" t="str">
        <f t="shared" si="22"/>
        <v/>
      </c>
      <c r="P15" s="160" t="str">
        <f t="shared" si="22"/>
        <v/>
      </c>
      <c r="Q15" s="160" t="str">
        <f t="shared" si="22"/>
        <v/>
      </c>
      <c r="R15" s="160" t="str">
        <f t="shared" si="22"/>
        <v/>
      </c>
      <c r="S15" s="160" t="str">
        <f t="shared" si="22"/>
        <v/>
      </c>
      <c r="T15" s="170" t="str">
        <f t="shared" si="22"/>
        <v/>
      </c>
      <c r="U15" s="358">
        <f t="shared" si="1"/>
        <v>30</v>
      </c>
      <c r="V15" s="193">
        <f t="shared" si="13"/>
        <v>-15</v>
      </c>
      <c r="W15" s="360">
        <f t="shared" si="14"/>
        <v>114.663</v>
      </c>
      <c r="X15" s="122">
        <f t="shared" si="15"/>
        <v>7.0690000000000026</v>
      </c>
      <c r="Y15" s="361">
        <f t="shared" si="16"/>
        <v>-10</v>
      </c>
      <c r="Z15" s="115">
        <f t="shared" si="17"/>
        <v>5</v>
      </c>
      <c r="AA15" s="115">
        <f t="shared" si="18"/>
        <v>9</v>
      </c>
      <c r="AB15" s="115">
        <f>IF($AA15="n/a","",IFERROR(COUNTIF($AA$2:$AA15,"="&amp;AA15),""))</f>
        <v>5</v>
      </c>
      <c r="AC15" s="115">
        <f>COUNTIF($Z$2:Z15,"&lt;"&amp;Z15)</f>
        <v>2</v>
      </c>
      <c r="AD15" s="124">
        <f t="shared" si="19"/>
        <v>15</v>
      </c>
      <c r="AE15" s="126">
        <f t="shared" si="20"/>
        <v>5</v>
      </c>
    </row>
    <row r="16" spans="1:35" x14ac:dyDescent="0.35">
      <c r="A16" s="193">
        <v>68</v>
      </c>
      <c r="B16" s="1" t="s">
        <v>114</v>
      </c>
      <c r="C16" s="1" t="str">
        <f t="shared" si="9"/>
        <v>craig girvan</v>
      </c>
      <c r="D16" s="8" t="s">
        <v>85</v>
      </c>
      <c r="E16" s="19">
        <v>1.4096875000000001E-3</v>
      </c>
      <c r="F16" s="1"/>
      <c r="G16" s="8" t="s">
        <v>108</v>
      </c>
      <c r="H16" s="160" t="str">
        <f t="shared" si="22"/>
        <v/>
      </c>
      <c r="I16" s="160" t="str">
        <f t="shared" si="22"/>
        <v/>
      </c>
      <c r="J16" s="160" t="str">
        <f t="shared" si="22"/>
        <v/>
      </c>
      <c r="K16" s="160" t="str">
        <f t="shared" si="22"/>
        <v/>
      </c>
      <c r="L16" s="160" t="str">
        <f t="shared" si="22"/>
        <v/>
      </c>
      <c r="M16" s="160" t="str">
        <f t="shared" si="22"/>
        <v/>
      </c>
      <c r="N16" s="160">
        <f t="shared" si="22"/>
        <v>75</v>
      </c>
      <c r="O16" s="160" t="str">
        <f t="shared" si="22"/>
        <v/>
      </c>
      <c r="P16" s="160" t="str">
        <f t="shared" si="22"/>
        <v/>
      </c>
      <c r="Q16" s="160" t="str">
        <f t="shared" si="22"/>
        <v/>
      </c>
      <c r="R16" s="160" t="str">
        <f t="shared" si="22"/>
        <v/>
      </c>
      <c r="S16" s="160" t="str">
        <f t="shared" si="22"/>
        <v/>
      </c>
      <c r="T16" s="170" t="str">
        <f t="shared" si="22"/>
        <v/>
      </c>
      <c r="U16" s="358">
        <f t="shared" si="1"/>
        <v>75</v>
      </c>
      <c r="V16" s="193">
        <f t="shared" si="13"/>
        <v>-15</v>
      </c>
      <c r="W16" s="360">
        <f t="shared" si="14"/>
        <v>118.93500000000002</v>
      </c>
      <c r="X16" s="122">
        <f t="shared" si="15"/>
        <v>2.8619999999999948</v>
      </c>
      <c r="Y16" s="361">
        <f t="shared" si="16"/>
        <v>-10</v>
      </c>
      <c r="Z16" s="115">
        <f t="shared" si="17"/>
        <v>4</v>
      </c>
      <c r="AA16" s="115">
        <f t="shared" si="18"/>
        <v>7</v>
      </c>
      <c r="AB16" s="115">
        <f>IF($AA16="n/a","",IFERROR(COUNTIF($AA$2:$AA16,"="&amp;AA16),""))</f>
        <v>2</v>
      </c>
      <c r="AC16" s="115">
        <f>COUNTIF($Z$2:Z16,"&lt;"&amp;Z16)</f>
        <v>1</v>
      </c>
      <c r="AD16" s="124">
        <f t="shared" si="19"/>
        <v>60</v>
      </c>
      <c r="AE16" s="126">
        <f t="shared" si="20"/>
        <v>50</v>
      </c>
    </row>
    <row r="17" spans="1:31" ht="13.15" x14ac:dyDescent="0.4">
      <c r="A17" s="193">
        <v>77</v>
      </c>
      <c r="B17" s="1" t="s">
        <v>118</v>
      </c>
      <c r="C17" s="1" t="str">
        <f t="shared" si="9"/>
        <v>simeon ouzas</v>
      </c>
      <c r="D17" s="8" t="s">
        <v>5</v>
      </c>
      <c r="E17" s="479">
        <v>1.4153819444444446E-3</v>
      </c>
      <c r="F17" s="480" t="s">
        <v>153</v>
      </c>
      <c r="G17" s="8" t="s">
        <v>81</v>
      </c>
      <c r="H17" s="160" t="str">
        <f t="shared" si="22"/>
        <v/>
      </c>
      <c r="I17" s="160" t="str">
        <f t="shared" si="22"/>
        <v/>
      </c>
      <c r="J17" s="160" t="str">
        <f t="shared" si="22"/>
        <v/>
      </c>
      <c r="K17" s="160" t="str">
        <f t="shared" si="22"/>
        <v/>
      </c>
      <c r="L17" s="160" t="str">
        <f t="shared" si="22"/>
        <v/>
      </c>
      <c r="M17" s="160" t="str">
        <f t="shared" si="22"/>
        <v/>
      </c>
      <c r="N17" s="160" t="str">
        <f t="shared" si="22"/>
        <v/>
      </c>
      <c r="O17" s="160" t="str">
        <f t="shared" si="22"/>
        <v/>
      </c>
      <c r="P17" s="160" t="str">
        <f t="shared" si="22"/>
        <v/>
      </c>
      <c r="Q17" s="160" t="str">
        <f t="shared" si="22"/>
        <v/>
      </c>
      <c r="R17" s="160" t="str">
        <f t="shared" si="22"/>
        <v/>
      </c>
      <c r="S17" s="160">
        <f t="shared" si="22"/>
        <v>100</v>
      </c>
      <c r="T17" s="170" t="str">
        <f t="shared" si="22"/>
        <v/>
      </c>
      <c r="U17" s="358">
        <f t="shared" si="1"/>
        <v>100</v>
      </c>
      <c r="V17" s="193">
        <f t="shared" si="13"/>
        <v>0</v>
      </c>
      <c r="W17" s="360">
        <f t="shared" si="14"/>
        <v>122.71800000000002</v>
      </c>
      <c r="X17" s="122">
        <f t="shared" si="15"/>
        <v>-0.42900000000000205</v>
      </c>
      <c r="Y17" s="361">
        <f t="shared" si="16"/>
        <v>10</v>
      </c>
      <c r="Z17" s="115">
        <f t="shared" si="17"/>
        <v>1</v>
      </c>
      <c r="AA17" s="115">
        <f t="shared" si="18"/>
        <v>2</v>
      </c>
      <c r="AB17" s="115">
        <f>IF($AA17="n/a","",IFERROR(COUNTIF($AA$2:$AA17,"="&amp;AA17),""))</f>
        <v>1</v>
      </c>
      <c r="AC17" s="115">
        <f>COUNTIF($Z$2:Z17,"&lt;"&amp;Z17)</f>
        <v>0</v>
      </c>
      <c r="AD17" s="124">
        <f t="shared" si="19"/>
        <v>100</v>
      </c>
      <c r="AE17" s="126">
        <f t="shared" si="20"/>
        <v>110</v>
      </c>
    </row>
    <row r="18" spans="1:31" x14ac:dyDescent="0.35">
      <c r="A18" s="193">
        <v>205</v>
      </c>
      <c r="B18" s="1" t="s">
        <v>116</v>
      </c>
      <c r="C18" s="1" t="str">
        <f t="shared" si="9"/>
        <v>john reid</v>
      </c>
      <c r="D18" s="8" t="s">
        <v>80</v>
      </c>
      <c r="E18" s="19">
        <v>1.4212847222222222E-3</v>
      </c>
      <c r="F18" s="1"/>
      <c r="G18" s="8" t="s">
        <v>301</v>
      </c>
      <c r="H18" s="160" t="str">
        <f t="shared" si="22"/>
        <v/>
      </c>
      <c r="I18" s="160" t="str">
        <f t="shared" si="22"/>
        <v/>
      </c>
      <c r="J18" s="160" t="str">
        <f t="shared" si="22"/>
        <v/>
      </c>
      <c r="K18" s="160" t="str">
        <f t="shared" si="22"/>
        <v/>
      </c>
      <c r="L18" s="160" t="str">
        <f t="shared" si="22"/>
        <v/>
      </c>
      <c r="M18" s="160" t="str">
        <f t="shared" si="22"/>
        <v/>
      </c>
      <c r="N18" s="160" t="str">
        <f t="shared" si="22"/>
        <v/>
      </c>
      <c r="O18" s="160" t="str">
        <f t="shared" si="22"/>
        <v/>
      </c>
      <c r="P18" s="160" t="str">
        <f t="shared" si="22"/>
        <v/>
      </c>
      <c r="Q18" s="160" t="str">
        <f t="shared" si="22"/>
        <v/>
      </c>
      <c r="R18" s="160" t="str">
        <f t="shared" si="22"/>
        <v/>
      </c>
      <c r="S18" s="160" t="str">
        <f t="shared" si="22"/>
        <v/>
      </c>
      <c r="T18" s="170" t="str">
        <f t="shared" si="22"/>
        <v/>
      </c>
      <c r="U18" s="358">
        <f t="shared" si="1"/>
        <v>0</v>
      </c>
      <c r="V18" s="193">
        <f t="shared" si="13"/>
        <v>0</v>
      </c>
      <c r="W18" s="360" t="str">
        <f t="shared" si="14"/>
        <v/>
      </c>
      <c r="X18" s="122" t="str">
        <f t="shared" si="15"/>
        <v/>
      </c>
      <c r="Y18" s="361">
        <f t="shared" si="16"/>
        <v>0</v>
      </c>
      <c r="Z18" s="115" t="str">
        <f t="shared" si="17"/>
        <v>n/a</v>
      </c>
      <c r="AA18" s="115" t="str">
        <f t="shared" si="18"/>
        <v>n/a</v>
      </c>
      <c r="AB18" s="115" t="str">
        <f>IF($AA18="n/a","",IFERROR(COUNTIF($AA$2:$AA18,"="&amp;AA18),""))</f>
        <v/>
      </c>
      <c r="AC18" s="115">
        <f>COUNTIF($Z$2:Z18,"&lt;"&amp;Z18)</f>
        <v>0</v>
      </c>
      <c r="AD18" s="124">
        <f t="shared" si="19"/>
        <v>0</v>
      </c>
      <c r="AE18" s="126">
        <f t="shared" si="20"/>
        <v>0</v>
      </c>
    </row>
    <row r="19" spans="1:31" ht="13.15" x14ac:dyDescent="0.4">
      <c r="A19" s="193">
        <v>26</v>
      </c>
      <c r="B19" s="1" t="s">
        <v>158</v>
      </c>
      <c r="C19" s="1" t="str">
        <f t="shared" si="9"/>
        <v>robert downes</v>
      </c>
      <c r="D19" s="8" t="s">
        <v>86</v>
      </c>
      <c r="E19" s="479">
        <v>1.4249305555555554E-3</v>
      </c>
      <c r="F19" s="480" t="s">
        <v>153</v>
      </c>
      <c r="G19" s="8" t="s">
        <v>301</v>
      </c>
      <c r="H19" s="160" t="str">
        <f t="shared" si="22"/>
        <v/>
      </c>
      <c r="I19" s="160" t="str">
        <f t="shared" si="22"/>
        <v/>
      </c>
      <c r="J19" s="160" t="str">
        <f t="shared" si="22"/>
        <v/>
      </c>
      <c r="K19" s="160" t="str">
        <f t="shared" si="22"/>
        <v/>
      </c>
      <c r="L19" s="160" t="str">
        <f t="shared" si="22"/>
        <v/>
      </c>
      <c r="M19" s="160">
        <f t="shared" si="22"/>
        <v>100</v>
      </c>
      <c r="N19" s="160" t="str">
        <f t="shared" si="22"/>
        <v/>
      </c>
      <c r="O19" s="160" t="str">
        <f t="shared" si="22"/>
        <v/>
      </c>
      <c r="P19" s="160" t="str">
        <f t="shared" si="22"/>
        <v/>
      </c>
      <c r="Q19" s="160" t="str">
        <f t="shared" si="22"/>
        <v/>
      </c>
      <c r="R19" s="160" t="str">
        <f t="shared" si="22"/>
        <v/>
      </c>
      <c r="S19" s="160" t="str">
        <f t="shared" si="22"/>
        <v/>
      </c>
      <c r="T19" s="170" t="str">
        <f t="shared" si="22"/>
        <v/>
      </c>
      <c r="U19" s="358">
        <f t="shared" si="1"/>
        <v>100</v>
      </c>
      <c r="V19" s="193">
        <f t="shared" si="13"/>
        <v>-40</v>
      </c>
      <c r="W19" s="360">
        <f t="shared" si="14"/>
        <v>123.29699999999998</v>
      </c>
      <c r="X19" s="122">
        <f t="shared" si="15"/>
        <v>-0.18299999999999272</v>
      </c>
      <c r="Y19" s="361">
        <f t="shared" si="16"/>
        <v>10</v>
      </c>
      <c r="Z19" s="115">
        <f t="shared" si="17"/>
        <v>4</v>
      </c>
      <c r="AA19" s="115">
        <f t="shared" si="18"/>
        <v>8</v>
      </c>
      <c r="AB19" s="115">
        <f>IF($AA19="n/a","",IFERROR(COUNTIF($AA$2:$AA19,"="&amp;AA19),""))</f>
        <v>1</v>
      </c>
      <c r="AC19" s="115">
        <f>COUNTIF($Z$2:Z19,"&lt;"&amp;Z19)</f>
        <v>2</v>
      </c>
      <c r="AD19" s="124">
        <f t="shared" si="19"/>
        <v>60</v>
      </c>
      <c r="AE19" s="126">
        <f t="shared" si="20"/>
        <v>70</v>
      </c>
    </row>
    <row r="20" spans="1:31" x14ac:dyDescent="0.35">
      <c r="A20" s="193">
        <v>812</v>
      </c>
      <c r="B20" s="1" t="s">
        <v>157</v>
      </c>
      <c r="C20" s="1" t="str">
        <f t="shared" si="9"/>
        <v>simon acfield</v>
      </c>
      <c r="D20" s="8" t="s">
        <v>40</v>
      </c>
      <c r="E20" s="19">
        <v>1.4277662037037037E-3</v>
      </c>
      <c r="F20" s="1"/>
      <c r="G20" s="8" t="s">
        <v>164</v>
      </c>
      <c r="H20" s="160" t="str">
        <f t="shared" si="22"/>
        <v/>
      </c>
      <c r="I20" s="160" t="str">
        <f t="shared" si="22"/>
        <v/>
      </c>
      <c r="J20" s="160" t="str">
        <f t="shared" si="22"/>
        <v/>
      </c>
      <c r="K20" s="160" t="str">
        <f t="shared" si="22"/>
        <v/>
      </c>
      <c r="L20" s="160">
        <f t="shared" si="22"/>
        <v>15</v>
      </c>
      <c r="M20" s="160" t="str">
        <f t="shared" si="22"/>
        <v/>
      </c>
      <c r="N20" s="160" t="str">
        <f t="shared" si="22"/>
        <v/>
      </c>
      <c r="O20" s="160" t="str">
        <f t="shared" si="22"/>
        <v/>
      </c>
      <c r="P20" s="160" t="str">
        <f t="shared" si="22"/>
        <v/>
      </c>
      <c r="Q20" s="160" t="str">
        <f t="shared" si="22"/>
        <v/>
      </c>
      <c r="R20" s="160" t="str">
        <f t="shared" si="22"/>
        <v/>
      </c>
      <c r="S20" s="160" t="str">
        <f t="shared" si="22"/>
        <v/>
      </c>
      <c r="T20" s="170" t="str">
        <f t="shared" si="22"/>
        <v/>
      </c>
      <c r="U20" s="358">
        <f t="shared" si="1"/>
        <v>15</v>
      </c>
      <c r="V20" s="193">
        <f t="shared" si="13"/>
        <v>0</v>
      </c>
      <c r="W20" s="360">
        <f t="shared" si="14"/>
        <v>114.663</v>
      </c>
      <c r="X20" s="122">
        <f t="shared" si="15"/>
        <v>8.695999999999998</v>
      </c>
      <c r="Y20" s="361">
        <f t="shared" si="16"/>
        <v>-10</v>
      </c>
      <c r="Z20" s="115">
        <f t="shared" si="17"/>
        <v>5</v>
      </c>
      <c r="AA20" s="115">
        <f t="shared" si="18"/>
        <v>9</v>
      </c>
      <c r="AB20" s="115">
        <f>IF($AA20="n/a","",IFERROR(COUNTIF($AA$2:$AA20,"="&amp;AA20),""))</f>
        <v>6</v>
      </c>
      <c r="AC20" s="115">
        <f>COUNTIF($Z$2:Z20,"&lt;"&amp;Z20)</f>
        <v>5</v>
      </c>
      <c r="AD20" s="124">
        <f t="shared" si="19"/>
        <v>15</v>
      </c>
      <c r="AE20" s="126">
        <f t="shared" si="20"/>
        <v>5</v>
      </c>
    </row>
    <row r="21" spans="1:31" x14ac:dyDescent="0.35">
      <c r="A21" s="193">
        <v>242</v>
      </c>
      <c r="B21" s="1" t="s">
        <v>187</v>
      </c>
      <c r="C21" s="1" t="str">
        <f t="shared" si="9"/>
        <v>leon bogers</v>
      </c>
      <c r="D21" s="8" t="s">
        <v>80</v>
      </c>
      <c r="E21" s="19">
        <v>1.4300810185185187E-3</v>
      </c>
      <c r="F21" s="1"/>
      <c r="G21" s="8" t="s">
        <v>351</v>
      </c>
      <c r="H21" s="160" t="str">
        <f t="shared" si="0"/>
        <v/>
      </c>
      <c r="I21" s="160" t="str">
        <f t="shared" si="0"/>
        <v/>
      </c>
      <c r="J21" s="160" t="str">
        <f t="shared" si="0"/>
        <v/>
      </c>
      <c r="K21" s="160" t="str">
        <f t="shared" si="0"/>
        <v/>
      </c>
      <c r="L21" s="160" t="str">
        <f t="shared" si="0"/>
        <v/>
      </c>
      <c r="M21" s="160" t="str">
        <f t="shared" si="0"/>
        <v/>
      </c>
      <c r="N21" s="160" t="str">
        <f t="shared" si="0"/>
        <v/>
      </c>
      <c r="O21" s="160" t="str">
        <f t="shared" si="0"/>
        <v/>
      </c>
      <c r="P21" s="160" t="str">
        <f t="shared" si="0"/>
        <v/>
      </c>
      <c r="Q21" s="160" t="str">
        <f t="shared" si="0"/>
        <v/>
      </c>
      <c r="R21" s="160" t="str">
        <f t="shared" si="0"/>
        <v/>
      </c>
      <c r="S21" s="160" t="str">
        <f t="shared" si="0"/>
        <v/>
      </c>
      <c r="T21" s="170" t="str">
        <f t="shared" si="0"/>
        <v/>
      </c>
      <c r="U21" s="358">
        <f t="shared" si="1"/>
        <v>0</v>
      </c>
      <c r="V21" s="193">
        <f t="shared" si="2"/>
        <v>0</v>
      </c>
      <c r="W21" s="360" t="str">
        <f t="shared" si="12"/>
        <v/>
      </c>
      <c r="X21" s="122" t="str">
        <f t="shared" si="4"/>
        <v/>
      </c>
      <c r="Y21" s="361">
        <f t="shared" si="11"/>
        <v>0</v>
      </c>
      <c r="Z21" s="115" t="str">
        <f t="shared" si="5"/>
        <v>n/a</v>
      </c>
      <c r="AA21" s="115" t="str">
        <f t="shared" si="6"/>
        <v>n/a</v>
      </c>
      <c r="AB21" s="115" t="str">
        <f>IF($AA21="n/a","",IFERROR(COUNTIF($AA$2:$AA21,"="&amp;AA21),""))</f>
        <v/>
      </c>
      <c r="AC21" s="115">
        <f>COUNTIF($Z$2:Z21,"&lt;"&amp;Z21)</f>
        <v>0</v>
      </c>
      <c r="AD21" s="124">
        <f t="shared" si="7"/>
        <v>0</v>
      </c>
      <c r="AE21" s="126">
        <f t="shared" si="8"/>
        <v>0</v>
      </c>
    </row>
    <row r="22" spans="1:31" x14ac:dyDescent="0.35">
      <c r="A22" s="193">
        <v>45</v>
      </c>
      <c r="B22" s="1" t="s">
        <v>297</v>
      </c>
      <c r="C22" s="1" t="str">
        <f t="shared" si="9"/>
        <v>sean kent</v>
      </c>
      <c r="D22" s="8" t="s">
        <v>80</v>
      </c>
      <c r="E22" s="19">
        <v>1.4360532407407406E-3</v>
      </c>
      <c r="F22" s="1"/>
      <c r="G22" s="8" t="s">
        <v>352</v>
      </c>
      <c r="H22" s="160" t="str">
        <f t="shared" si="0"/>
        <v/>
      </c>
      <c r="I22" s="160" t="str">
        <f t="shared" si="0"/>
        <v/>
      </c>
      <c r="J22" s="160" t="str">
        <f t="shared" si="0"/>
        <v/>
      </c>
      <c r="K22" s="160" t="str">
        <f t="shared" si="0"/>
        <v/>
      </c>
      <c r="L22" s="160" t="str">
        <f t="shared" si="0"/>
        <v/>
      </c>
      <c r="M22" s="160" t="str">
        <f t="shared" si="0"/>
        <v/>
      </c>
      <c r="N22" s="160" t="str">
        <f t="shared" si="0"/>
        <v/>
      </c>
      <c r="O22" s="160" t="str">
        <f t="shared" si="0"/>
        <v/>
      </c>
      <c r="P22" s="160" t="str">
        <f t="shared" si="0"/>
        <v/>
      </c>
      <c r="Q22" s="160" t="str">
        <f t="shared" si="0"/>
        <v/>
      </c>
      <c r="R22" s="160" t="str">
        <f t="shared" si="0"/>
        <v/>
      </c>
      <c r="S22" s="160" t="str">
        <f t="shared" si="0"/>
        <v/>
      </c>
      <c r="T22" s="170" t="str">
        <f t="shared" si="0"/>
        <v/>
      </c>
      <c r="U22" s="358">
        <f t="shared" si="1"/>
        <v>0</v>
      </c>
      <c r="V22" s="193">
        <f t="shared" si="2"/>
        <v>0</v>
      </c>
      <c r="W22" s="360" t="str">
        <f t="shared" si="12"/>
        <v/>
      </c>
      <c r="X22" s="122" t="str">
        <f t="shared" si="4"/>
        <v/>
      </c>
      <c r="Y22" s="361">
        <f t="shared" si="11"/>
        <v>0</v>
      </c>
      <c r="Z22" s="115" t="str">
        <f t="shared" si="5"/>
        <v>n/a</v>
      </c>
      <c r="AA22" s="115" t="str">
        <f t="shared" si="6"/>
        <v>n/a</v>
      </c>
      <c r="AB22" s="115" t="str">
        <f>IF($AA22="n/a","",IFERROR(COUNTIF($AA$2:$AA22,"="&amp;AA22),""))</f>
        <v/>
      </c>
      <c r="AC22" s="115">
        <f>COUNTIF($Z$2:Z22,"&lt;"&amp;Z22)</f>
        <v>0</v>
      </c>
      <c r="AD22" s="124">
        <f t="shared" si="7"/>
        <v>0</v>
      </c>
      <c r="AE22" s="126">
        <f t="shared" si="8"/>
        <v>0</v>
      </c>
    </row>
    <row r="23" spans="1:31" x14ac:dyDescent="0.35">
      <c r="A23" s="193">
        <v>11</v>
      </c>
      <c r="B23" s="1" t="s">
        <v>282</v>
      </c>
      <c r="C23" s="1" t="str">
        <f t="shared" si="9"/>
        <v>roberto ferrari</v>
      </c>
      <c r="D23" s="8" t="s">
        <v>85</v>
      </c>
      <c r="E23" s="19">
        <v>1.4373263888888888E-3</v>
      </c>
      <c r="F23" s="1"/>
      <c r="G23" s="8" t="s">
        <v>351</v>
      </c>
      <c r="H23" s="160" t="str">
        <f t="shared" si="0"/>
        <v/>
      </c>
      <c r="I23" s="160" t="str">
        <f t="shared" si="0"/>
        <v/>
      </c>
      <c r="J23" s="160" t="str">
        <f t="shared" si="0"/>
        <v/>
      </c>
      <c r="K23" s="160" t="str">
        <f t="shared" si="0"/>
        <v/>
      </c>
      <c r="L23" s="160" t="str">
        <f t="shared" si="0"/>
        <v/>
      </c>
      <c r="M23" s="160" t="str">
        <f t="shared" si="0"/>
        <v/>
      </c>
      <c r="N23" s="160">
        <f t="shared" si="0"/>
        <v>60</v>
      </c>
      <c r="O23" s="160" t="str">
        <f t="shared" si="0"/>
        <v/>
      </c>
      <c r="P23" s="160" t="str">
        <f t="shared" si="0"/>
        <v/>
      </c>
      <c r="Q23" s="160" t="str">
        <f t="shared" si="0"/>
        <v/>
      </c>
      <c r="R23" s="160" t="str">
        <f t="shared" si="0"/>
        <v/>
      </c>
      <c r="S23" s="160" t="str">
        <f t="shared" si="0"/>
        <v/>
      </c>
      <c r="T23" s="170" t="str">
        <f t="shared" si="0"/>
        <v/>
      </c>
      <c r="U23" s="358">
        <f t="shared" si="1"/>
        <v>60</v>
      </c>
      <c r="V23" s="193">
        <f t="shared" si="2"/>
        <v>-30</v>
      </c>
      <c r="W23" s="360">
        <f t="shared" si="12"/>
        <v>118.93500000000002</v>
      </c>
      <c r="X23" s="122">
        <f t="shared" si="4"/>
        <v>5.2499999999999716</v>
      </c>
      <c r="Y23" s="361">
        <f t="shared" si="11"/>
        <v>-10</v>
      </c>
      <c r="Z23" s="115">
        <f t="shared" si="5"/>
        <v>4</v>
      </c>
      <c r="AA23" s="115">
        <f t="shared" si="6"/>
        <v>7</v>
      </c>
      <c r="AB23" s="115">
        <f>IF($AA23="n/a","",IFERROR(COUNTIF($AA$2:$AA23,"="&amp;AA23),""))</f>
        <v>3</v>
      </c>
      <c r="AC23" s="115">
        <f>COUNTIF($Z$2:Z23,"&lt;"&amp;Z23)</f>
        <v>2</v>
      </c>
      <c r="AD23" s="124">
        <f t="shared" si="7"/>
        <v>30</v>
      </c>
      <c r="AE23" s="126">
        <f t="shared" si="8"/>
        <v>20</v>
      </c>
    </row>
    <row r="24" spans="1:31" x14ac:dyDescent="0.35">
      <c r="A24" s="193">
        <v>37</v>
      </c>
      <c r="B24" s="1" t="s">
        <v>120</v>
      </c>
      <c r="C24" s="1" t="str">
        <f t="shared" si="9"/>
        <v>daniel marris</v>
      </c>
      <c r="D24" s="8" t="s">
        <v>80</v>
      </c>
      <c r="E24" s="19">
        <v>1.4418981481481481E-3</v>
      </c>
      <c r="F24" s="1"/>
      <c r="G24" s="8" t="s">
        <v>301</v>
      </c>
      <c r="H24" s="160" t="str">
        <f t="shared" si="0"/>
        <v/>
      </c>
      <c r="I24" s="160" t="str">
        <f t="shared" si="0"/>
        <v/>
      </c>
      <c r="J24" s="160" t="str">
        <f t="shared" si="0"/>
        <v/>
      </c>
      <c r="K24" s="160" t="str">
        <f t="shared" si="0"/>
        <v/>
      </c>
      <c r="L24" s="160" t="str">
        <f t="shared" si="0"/>
        <v/>
      </c>
      <c r="M24" s="160" t="str">
        <f t="shared" si="0"/>
        <v/>
      </c>
      <c r="N24" s="160" t="str">
        <f t="shared" si="0"/>
        <v/>
      </c>
      <c r="O24" s="160" t="str">
        <f t="shared" si="0"/>
        <v/>
      </c>
      <c r="P24" s="160" t="str">
        <f t="shared" si="0"/>
        <v/>
      </c>
      <c r="Q24" s="160" t="str">
        <f t="shared" si="0"/>
        <v/>
      </c>
      <c r="R24" s="160" t="str">
        <f t="shared" si="0"/>
        <v/>
      </c>
      <c r="S24" s="160" t="str">
        <f t="shared" si="0"/>
        <v/>
      </c>
      <c r="T24" s="170" t="str">
        <f t="shared" si="0"/>
        <v/>
      </c>
      <c r="U24" s="358">
        <f t="shared" si="1"/>
        <v>0</v>
      </c>
      <c r="V24" s="193">
        <f t="shared" si="2"/>
        <v>0</v>
      </c>
      <c r="W24" s="360" t="str">
        <f t="shared" si="12"/>
        <v/>
      </c>
      <c r="X24" s="122" t="str">
        <f t="shared" si="4"/>
        <v/>
      </c>
      <c r="Y24" s="361">
        <f t="shared" si="11"/>
        <v>0</v>
      </c>
      <c r="Z24" s="115" t="str">
        <f t="shared" si="5"/>
        <v>n/a</v>
      </c>
      <c r="AA24" s="115" t="str">
        <f t="shared" si="6"/>
        <v>n/a</v>
      </c>
      <c r="AB24" s="115" t="str">
        <f>IF($AA24="n/a","",IFERROR(COUNTIF($AA$2:$AA24,"="&amp;AA24),""))</f>
        <v/>
      </c>
      <c r="AC24" s="115">
        <f>COUNTIF($Z$2:Z24,"&lt;"&amp;Z24)</f>
        <v>0</v>
      </c>
      <c r="AD24" s="124">
        <f t="shared" si="7"/>
        <v>0</v>
      </c>
      <c r="AE24" s="126">
        <f t="shared" si="8"/>
        <v>0</v>
      </c>
    </row>
    <row r="25" spans="1:31" x14ac:dyDescent="0.35">
      <c r="A25" s="193">
        <v>12</v>
      </c>
      <c r="B25" s="1" t="s">
        <v>353</v>
      </c>
      <c r="C25" s="1" t="str">
        <f t="shared" si="9"/>
        <v>ian vague</v>
      </c>
      <c r="D25" s="8" t="s">
        <v>85</v>
      </c>
      <c r="E25" s="19">
        <v>1.4451736111111108E-3</v>
      </c>
      <c r="F25" s="1"/>
      <c r="G25" s="8" t="s">
        <v>352</v>
      </c>
      <c r="H25" s="160" t="str">
        <f t="shared" si="0"/>
        <v/>
      </c>
      <c r="I25" s="160" t="str">
        <f t="shared" si="0"/>
        <v/>
      </c>
      <c r="J25" s="160" t="str">
        <f t="shared" si="0"/>
        <v/>
      </c>
      <c r="K25" s="160" t="str">
        <f t="shared" si="0"/>
        <v/>
      </c>
      <c r="L25" s="160" t="str">
        <f t="shared" si="0"/>
        <v/>
      </c>
      <c r="M25" s="160" t="str">
        <f t="shared" si="0"/>
        <v/>
      </c>
      <c r="N25" s="160">
        <f t="shared" si="0"/>
        <v>45</v>
      </c>
      <c r="O25" s="160" t="str">
        <f t="shared" si="0"/>
        <v/>
      </c>
      <c r="P25" s="160" t="str">
        <f t="shared" si="0"/>
        <v/>
      </c>
      <c r="Q25" s="160" t="str">
        <f t="shared" si="0"/>
        <v/>
      </c>
      <c r="R25" s="160" t="str">
        <f t="shared" si="0"/>
        <v/>
      </c>
      <c r="S25" s="160" t="str">
        <f t="shared" si="0"/>
        <v/>
      </c>
      <c r="T25" s="170" t="str">
        <f t="shared" si="0"/>
        <v/>
      </c>
      <c r="U25" s="358">
        <f t="shared" si="1"/>
        <v>45</v>
      </c>
      <c r="V25" s="193">
        <f t="shared" si="2"/>
        <v>-30</v>
      </c>
      <c r="W25" s="360">
        <f t="shared" si="12"/>
        <v>118.93500000000002</v>
      </c>
      <c r="X25" s="122">
        <f t="shared" si="4"/>
        <v>5.9279999999999546</v>
      </c>
      <c r="Y25" s="361">
        <f t="shared" si="11"/>
        <v>-10</v>
      </c>
      <c r="Z25" s="115">
        <f t="shared" si="5"/>
        <v>4</v>
      </c>
      <c r="AA25" s="115">
        <f t="shared" si="6"/>
        <v>7</v>
      </c>
      <c r="AB25" s="115">
        <f>IF($AA25="n/a","",IFERROR(COUNTIF($AA$2:$AA25,"="&amp;AA25),""))</f>
        <v>4</v>
      </c>
      <c r="AC25" s="115">
        <f>COUNTIF($Z$2:Z25,"&lt;"&amp;Z25)</f>
        <v>2</v>
      </c>
      <c r="AD25" s="124">
        <f t="shared" si="7"/>
        <v>15</v>
      </c>
      <c r="AE25" s="126">
        <f t="shared" si="8"/>
        <v>5</v>
      </c>
    </row>
    <row r="26" spans="1:31" x14ac:dyDescent="0.35">
      <c r="A26" s="193">
        <v>341</v>
      </c>
      <c r="B26" s="1" t="s">
        <v>121</v>
      </c>
      <c r="C26" s="1" t="str">
        <f t="shared" si="9"/>
        <v>travis nott</v>
      </c>
      <c r="D26" s="8" t="s">
        <v>41</v>
      </c>
      <c r="E26" s="19">
        <v>1.4546759259259259E-3</v>
      </c>
      <c r="F26" s="1"/>
      <c r="G26" s="8" t="s">
        <v>352</v>
      </c>
      <c r="H26" s="160" t="str">
        <f t="shared" si="0"/>
        <v/>
      </c>
      <c r="I26" s="160" t="str">
        <f t="shared" si="0"/>
        <v/>
      </c>
      <c r="J26" s="160" t="str">
        <f t="shared" si="0"/>
        <v/>
      </c>
      <c r="K26" s="160">
        <f t="shared" si="0"/>
        <v>60</v>
      </c>
      <c r="L26" s="160" t="str">
        <f t="shared" si="0"/>
        <v/>
      </c>
      <c r="M26" s="160" t="str">
        <f t="shared" si="0"/>
        <v/>
      </c>
      <c r="N26" s="160" t="str">
        <f t="shared" si="0"/>
        <v/>
      </c>
      <c r="O26" s="160" t="str">
        <f t="shared" si="0"/>
        <v/>
      </c>
      <c r="P26" s="160" t="str">
        <f t="shared" si="0"/>
        <v/>
      </c>
      <c r="Q26" s="160" t="str">
        <f t="shared" si="0"/>
        <v/>
      </c>
      <c r="R26" s="160" t="str">
        <f t="shared" si="0"/>
        <v/>
      </c>
      <c r="S26" s="160" t="str">
        <f t="shared" si="0"/>
        <v/>
      </c>
      <c r="T26" s="170" t="str">
        <f t="shared" si="0"/>
        <v/>
      </c>
      <c r="U26" s="358">
        <f t="shared" si="1"/>
        <v>60</v>
      </c>
      <c r="V26" s="193">
        <f t="shared" si="2"/>
        <v>-45</v>
      </c>
      <c r="W26" s="360">
        <f t="shared" si="12"/>
        <v>112.935</v>
      </c>
      <c r="X26" s="122">
        <f t="shared" si="4"/>
        <v>12.748999999999995</v>
      </c>
      <c r="Y26" s="361">
        <f t="shared" si="11"/>
        <v>-10</v>
      </c>
      <c r="Z26" s="115">
        <f t="shared" si="5"/>
        <v>5</v>
      </c>
      <c r="AA26" s="115">
        <f t="shared" si="6"/>
        <v>10</v>
      </c>
      <c r="AB26" s="115">
        <f>IF($AA26="n/a","",IFERROR(COUNTIF($AA$2:$AA26,"="&amp;AA26),""))</f>
        <v>3</v>
      </c>
      <c r="AC26" s="115">
        <f>COUNTIF($Z$2:Z26,"&lt;"&amp;Z26)</f>
        <v>7</v>
      </c>
      <c r="AD26" s="124">
        <f t="shared" si="7"/>
        <v>15</v>
      </c>
      <c r="AE26" s="126">
        <f t="shared" si="8"/>
        <v>5</v>
      </c>
    </row>
    <row r="27" spans="1:31" x14ac:dyDescent="0.35">
      <c r="A27" s="193">
        <v>27</v>
      </c>
      <c r="B27" s="1" t="s">
        <v>306</v>
      </c>
      <c r="C27" s="1" t="str">
        <f t="shared" si="9"/>
        <v>adrian zadro</v>
      </c>
      <c r="D27" s="8" t="s">
        <v>5</v>
      </c>
      <c r="E27" s="19">
        <v>1.4694675925925925E-3</v>
      </c>
      <c r="F27" s="1"/>
      <c r="G27" s="8" t="s">
        <v>301</v>
      </c>
      <c r="H27" s="160" t="str">
        <f t="shared" si="0"/>
        <v/>
      </c>
      <c r="I27" s="160" t="str">
        <f t="shared" si="0"/>
        <v/>
      </c>
      <c r="J27" s="160" t="str">
        <f t="shared" si="0"/>
        <v/>
      </c>
      <c r="K27" s="160" t="str">
        <f t="shared" si="0"/>
        <v/>
      </c>
      <c r="L27" s="160" t="str">
        <f t="shared" si="0"/>
        <v/>
      </c>
      <c r="M27" s="160" t="str">
        <f t="shared" si="0"/>
        <v/>
      </c>
      <c r="N27" s="160" t="str">
        <f t="shared" si="0"/>
        <v/>
      </c>
      <c r="O27" s="160" t="str">
        <f t="shared" si="0"/>
        <v/>
      </c>
      <c r="P27" s="160" t="str">
        <f t="shared" si="0"/>
        <v/>
      </c>
      <c r="Q27" s="160" t="str">
        <f t="shared" si="0"/>
        <v/>
      </c>
      <c r="R27" s="160" t="str">
        <f t="shared" si="0"/>
        <v/>
      </c>
      <c r="S27" s="160">
        <f t="shared" si="0"/>
        <v>75</v>
      </c>
      <c r="T27" s="170" t="str">
        <f t="shared" si="0"/>
        <v/>
      </c>
      <c r="U27" s="358">
        <f t="shared" si="1"/>
        <v>75</v>
      </c>
      <c r="V27" s="193">
        <f t="shared" si="2"/>
        <v>0</v>
      </c>
      <c r="W27" s="360">
        <f t="shared" si="12"/>
        <v>122.71800000000002</v>
      </c>
      <c r="X27" s="122">
        <f t="shared" si="4"/>
        <v>4.2439999999999714</v>
      </c>
      <c r="Y27" s="361">
        <f t="shared" si="11"/>
        <v>-10</v>
      </c>
      <c r="Z27" s="115">
        <f t="shared" si="5"/>
        <v>1</v>
      </c>
      <c r="AA27" s="115">
        <f t="shared" si="6"/>
        <v>2</v>
      </c>
      <c r="AB27" s="115">
        <f>IF($AA27="n/a","",IFERROR(COUNTIF($AA$2:$AA27,"="&amp;AA27),""))</f>
        <v>2</v>
      </c>
      <c r="AC27" s="115">
        <f>COUNTIF($Z$2:Z27,"&lt;"&amp;Z27)</f>
        <v>0</v>
      </c>
      <c r="AD27" s="124">
        <f t="shared" si="7"/>
        <v>75</v>
      </c>
      <c r="AE27" s="126">
        <f t="shared" si="8"/>
        <v>65</v>
      </c>
    </row>
    <row r="28" spans="1:31" x14ac:dyDescent="0.35">
      <c r="A28" s="193">
        <v>241</v>
      </c>
      <c r="B28" s="1" t="s">
        <v>159</v>
      </c>
      <c r="C28" s="1" t="str">
        <f t="shared" si="9"/>
        <v>john downes</v>
      </c>
      <c r="D28" s="8" t="s">
        <v>5</v>
      </c>
      <c r="E28" s="19">
        <v>1.4732407407407409E-3</v>
      </c>
      <c r="F28" s="1"/>
      <c r="G28" s="8" t="s">
        <v>352</v>
      </c>
      <c r="H28" s="160" t="str">
        <f t="shared" si="0"/>
        <v/>
      </c>
      <c r="I28" s="160" t="str">
        <f t="shared" si="0"/>
        <v/>
      </c>
      <c r="J28" s="160" t="str">
        <f t="shared" si="0"/>
        <v/>
      </c>
      <c r="K28" s="160" t="str">
        <f t="shared" si="0"/>
        <v/>
      </c>
      <c r="L28" s="160" t="str">
        <f t="shared" si="0"/>
        <v/>
      </c>
      <c r="M28" s="160" t="str">
        <f t="shared" si="0"/>
        <v/>
      </c>
      <c r="N28" s="160" t="str">
        <f t="shared" si="0"/>
        <v/>
      </c>
      <c r="O28" s="160" t="str">
        <f t="shared" si="0"/>
        <v/>
      </c>
      <c r="P28" s="160" t="str">
        <f t="shared" si="0"/>
        <v/>
      </c>
      <c r="Q28" s="160" t="str">
        <f t="shared" si="0"/>
        <v/>
      </c>
      <c r="R28" s="160" t="str">
        <f t="shared" si="0"/>
        <v/>
      </c>
      <c r="S28" s="160">
        <f t="shared" si="0"/>
        <v>60</v>
      </c>
      <c r="T28" s="170" t="str">
        <f t="shared" si="0"/>
        <v/>
      </c>
      <c r="U28" s="358">
        <f t="shared" si="1"/>
        <v>60</v>
      </c>
      <c r="V28" s="193">
        <f t="shared" si="2"/>
        <v>0</v>
      </c>
      <c r="W28" s="360">
        <f t="shared" si="12"/>
        <v>122.71800000000002</v>
      </c>
      <c r="X28" s="122">
        <f t="shared" si="4"/>
        <v>4.5699999999999932</v>
      </c>
      <c r="Y28" s="361">
        <f t="shared" si="11"/>
        <v>-10</v>
      </c>
      <c r="Z28" s="115">
        <f t="shared" si="5"/>
        <v>1</v>
      </c>
      <c r="AA28" s="115">
        <f t="shared" si="6"/>
        <v>2</v>
      </c>
      <c r="AB28" s="115">
        <f>IF($AA28="n/a","",IFERROR(COUNTIF($AA$2:$AA28,"="&amp;AA28),""))</f>
        <v>3</v>
      </c>
      <c r="AC28" s="115">
        <f>COUNTIF($Z$2:Z28,"&lt;"&amp;Z28)</f>
        <v>0</v>
      </c>
      <c r="AD28" s="124">
        <f t="shared" si="7"/>
        <v>60</v>
      </c>
      <c r="AE28" s="126">
        <f t="shared" si="8"/>
        <v>50</v>
      </c>
    </row>
    <row r="29" spans="1:31" x14ac:dyDescent="0.35">
      <c r="A29" s="193">
        <v>145</v>
      </c>
      <c r="B29" s="1" t="s">
        <v>122</v>
      </c>
      <c r="C29" s="1" t="str">
        <f t="shared" si="9"/>
        <v>mark marris</v>
      </c>
      <c r="D29" s="8" t="s">
        <v>80</v>
      </c>
      <c r="E29" s="19">
        <v>1.4736458333333335E-3</v>
      </c>
      <c r="F29" s="1"/>
      <c r="G29" s="8" t="s">
        <v>301</v>
      </c>
      <c r="H29" s="160" t="str">
        <f t="shared" ref="H29:T35" si="23">IF($D29=H$1,$U29,"")</f>
        <v/>
      </c>
      <c r="I29" s="160" t="str">
        <f t="shared" si="23"/>
        <v/>
      </c>
      <c r="J29" s="160" t="str">
        <f t="shared" si="23"/>
        <v/>
      </c>
      <c r="K29" s="160" t="str">
        <f t="shared" si="23"/>
        <v/>
      </c>
      <c r="L29" s="160" t="str">
        <f t="shared" si="23"/>
        <v/>
      </c>
      <c r="M29" s="160" t="str">
        <f t="shared" si="23"/>
        <v/>
      </c>
      <c r="N29" s="160" t="str">
        <f t="shared" si="23"/>
        <v/>
      </c>
      <c r="O29" s="160" t="str">
        <f t="shared" si="23"/>
        <v/>
      </c>
      <c r="P29" s="160" t="str">
        <f t="shared" si="23"/>
        <v/>
      </c>
      <c r="Q29" s="160" t="str">
        <f t="shared" si="23"/>
        <v/>
      </c>
      <c r="R29" s="160" t="str">
        <f t="shared" si="23"/>
        <v/>
      </c>
      <c r="S29" s="160" t="str">
        <f t="shared" si="23"/>
        <v/>
      </c>
      <c r="T29" s="170" t="str">
        <f t="shared" si="23"/>
        <v/>
      </c>
      <c r="U29" s="358">
        <f t="shared" si="1"/>
        <v>0</v>
      </c>
      <c r="V29" s="193">
        <f t="shared" si="2"/>
        <v>0</v>
      </c>
      <c r="W29" s="360" t="str">
        <f t="shared" si="12"/>
        <v/>
      </c>
      <c r="X29" s="122" t="str">
        <f t="shared" si="4"/>
        <v/>
      </c>
      <c r="Y29" s="361">
        <f t="shared" si="11"/>
        <v>0</v>
      </c>
      <c r="Z29" s="115" t="str">
        <f t="shared" si="5"/>
        <v>n/a</v>
      </c>
      <c r="AA29" s="115" t="str">
        <f t="shared" si="6"/>
        <v>n/a</v>
      </c>
      <c r="AB29" s="115" t="str">
        <f>IF($AA29="n/a","",IFERROR(COUNTIF($AA$2:$AA29,"="&amp;AA29),""))</f>
        <v/>
      </c>
      <c r="AC29" s="115">
        <f>COUNTIF($Z$2:Z29,"&lt;"&amp;Z29)</f>
        <v>0</v>
      </c>
      <c r="AD29" s="124">
        <f t="shared" si="7"/>
        <v>0</v>
      </c>
      <c r="AE29" s="126">
        <f t="shared" si="8"/>
        <v>0</v>
      </c>
    </row>
    <row r="30" spans="1:31" ht="13.15" x14ac:dyDescent="0.4">
      <c r="A30" s="193">
        <v>17</v>
      </c>
      <c r="B30" s="1" t="s">
        <v>281</v>
      </c>
      <c r="C30" s="1" t="str">
        <f t="shared" si="9"/>
        <v>craig baird</v>
      </c>
      <c r="D30" s="8" t="s">
        <v>4</v>
      </c>
      <c r="E30" s="479">
        <v>1.4782754629629627E-3</v>
      </c>
      <c r="F30" s="480" t="s">
        <v>153</v>
      </c>
      <c r="G30" s="8" t="s">
        <v>301</v>
      </c>
      <c r="H30" s="160" t="str">
        <f t="shared" si="23"/>
        <v/>
      </c>
      <c r="I30" s="160" t="str">
        <f t="shared" si="23"/>
        <v/>
      </c>
      <c r="J30" s="160" t="str">
        <f t="shared" si="23"/>
        <v/>
      </c>
      <c r="K30" s="160" t="str">
        <f t="shared" si="23"/>
        <v/>
      </c>
      <c r="L30" s="160" t="str">
        <f t="shared" si="23"/>
        <v/>
      </c>
      <c r="M30" s="160" t="str">
        <f t="shared" si="23"/>
        <v/>
      </c>
      <c r="N30" s="160" t="str">
        <f t="shared" si="23"/>
        <v/>
      </c>
      <c r="O30" s="160" t="str">
        <f t="shared" si="23"/>
        <v/>
      </c>
      <c r="P30" s="160">
        <f t="shared" si="23"/>
        <v>100</v>
      </c>
      <c r="Q30" s="160" t="str">
        <f t="shared" si="23"/>
        <v/>
      </c>
      <c r="R30" s="160" t="str">
        <f t="shared" si="23"/>
        <v/>
      </c>
      <c r="S30" s="160" t="str">
        <f t="shared" si="23"/>
        <v/>
      </c>
      <c r="T30" s="170" t="str">
        <f t="shared" si="23"/>
        <v/>
      </c>
      <c r="U30" s="358">
        <f t="shared" si="1"/>
        <v>100</v>
      </c>
      <c r="V30" s="193">
        <f t="shared" si="2"/>
        <v>-70</v>
      </c>
      <c r="W30" s="360">
        <f t="shared" si="12"/>
        <v>128.70599999999996</v>
      </c>
      <c r="X30" s="122">
        <f t="shared" si="4"/>
        <v>-0.98299999999998988</v>
      </c>
      <c r="Y30" s="361">
        <f t="shared" si="11"/>
        <v>10</v>
      </c>
      <c r="Z30" s="115">
        <f t="shared" si="5"/>
        <v>3</v>
      </c>
      <c r="AA30" s="115">
        <f t="shared" si="6"/>
        <v>5</v>
      </c>
      <c r="AB30" s="115">
        <f>IF($AA30="n/a","",IFERROR(COUNTIF($AA$2:$AA30,"="&amp;AA30),""))</f>
        <v>1</v>
      </c>
      <c r="AC30" s="115">
        <f>COUNTIF($Z$2:Z30,"&lt;"&amp;Z30)</f>
        <v>4</v>
      </c>
      <c r="AD30" s="124">
        <f t="shared" si="7"/>
        <v>30</v>
      </c>
      <c r="AE30" s="126">
        <f t="shared" si="8"/>
        <v>40</v>
      </c>
    </row>
    <row r="31" spans="1:31" x14ac:dyDescent="0.35">
      <c r="A31" s="193">
        <v>71</v>
      </c>
      <c r="B31" s="1" t="s">
        <v>123</v>
      </c>
      <c r="C31" s="1" t="str">
        <f t="shared" si="9"/>
        <v>sam hurst</v>
      </c>
      <c r="D31" s="8" t="s">
        <v>5</v>
      </c>
      <c r="E31" s="19">
        <v>1.4994328703703706E-3</v>
      </c>
      <c r="F31" s="1"/>
      <c r="G31" s="8" t="s">
        <v>301</v>
      </c>
      <c r="H31" s="160" t="str">
        <f t="shared" si="23"/>
        <v/>
      </c>
      <c r="I31" s="160" t="str">
        <f t="shared" si="23"/>
        <v/>
      </c>
      <c r="J31" s="160" t="str">
        <f t="shared" si="23"/>
        <v/>
      </c>
      <c r="K31" s="160" t="str">
        <f t="shared" si="23"/>
        <v/>
      </c>
      <c r="L31" s="160" t="str">
        <f t="shared" si="23"/>
        <v/>
      </c>
      <c r="M31" s="160" t="str">
        <f t="shared" si="23"/>
        <v/>
      </c>
      <c r="N31" s="160" t="str">
        <f t="shared" si="23"/>
        <v/>
      </c>
      <c r="O31" s="160" t="str">
        <f t="shared" si="23"/>
        <v/>
      </c>
      <c r="P31" s="160" t="str">
        <f t="shared" si="23"/>
        <v/>
      </c>
      <c r="Q31" s="160" t="str">
        <f t="shared" si="23"/>
        <v/>
      </c>
      <c r="R31" s="160" t="str">
        <f t="shared" si="23"/>
        <v/>
      </c>
      <c r="S31" s="160">
        <f t="shared" si="23"/>
        <v>45</v>
      </c>
      <c r="T31" s="170" t="str">
        <f t="shared" si="23"/>
        <v/>
      </c>
      <c r="U31" s="358">
        <f t="shared" si="1"/>
        <v>45</v>
      </c>
      <c r="V31" s="193">
        <f t="shared" si="2"/>
        <v>0</v>
      </c>
      <c r="W31" s="360">
        <f t="shared" si="12"/>
        <v>122.71800000000002</v>
      </c>
      <c r="X31" s="122">
        <f t="shared" si="4"/>
        <v>6.8329999999999984</v>
      </c>
      <c r="Y31" s="361">
        <f t="shared" si="11"/>
        <v>-10</v>
      </c>
      <c r="Z31" s="115">
        <f t="shared" si="5"/>
        <v>1</v>
      </c>
      <c r="AA31" s="115">
        <f t="shared" si="6"/>
        <v>2</v>
      </c>
      <c r="AB31" s="115">
        <f>IF($AA31="n/a","",IFERROR(COUNTIF($AA$2:$AA31,"="&amp;AA31),""))</f>
        <v>4</v>
      </c>
      <c r="AC31" s="115">
        <f>COUNTIF($Z$2:Z31,"&lt;"&amp;Z31)</f>
        <v>0</v>
      </c>
      <c r="AD31" s="124">
        <f t="shared" si="7"/>
        <v>45</v>
      </c>
      <c r="AE31" s="126">
        <f t="shared" si="8"/>
        <v>35</v>
      </c>
    </row>
    <row r="32" spans="1:31" x14ac:dyDescent="0.35">
      <c r="A32" s="193">
        <v>99</v>
      </c>
      <c r="B32" s="1" t="s">
        <v>354</v>
      </c>
      <c r="C32" s="1" t="str">
        <f t="shared" si="9"/>
        <v>aaran arulrajah</v>
      </c>
      <c r="D32" s="8" t="s">
        <v>5</v>
      </c>
      <c r="E32" s="19">
        <v>1.5117476851851852E-3</v>
      </c>
      <c r="F32" s="1"/>
      <c r="G32" s="8" t="s">
        <v>351</v>
      </c>
      <c r="H32" s="160" t="str">
        <f t="shared" si="23"/>
        <v/>
      </c>
      <c r="I32" s="160" t="str">
        <f t="shared" si="23"/>
        <v/>
      </c>
      <c r="J32" s="160" t="str">
        <f t="shared" si="23"/>
        <v/>
      </c>
      <c r="K32" s="160" t="str">
        <f t="shared" si="23"/>
        <v/>
      </c>
      <c r="L32" s="160" t="str">
        <f t="shared" si="23"/>
        <v/>
      </c>
      <c r="M32" s="160" t="str">
        <f t="shared" si="23"/>
        <v/>
      </c>
      <c r="N32" s="160" t="str">
        <f t="shared" si="23"/>
        <v/>
      </c>
      <c r="O32" s="160" t="str">
        <f t="shared" si="23"/>
        <v/>
      </c>
      <c r="P32" s="160" t="str">
        <f t="shared" si="23"/>
        <v/>
      </c>
      <c r="Q32" s="160" t="str">
        <f t="shared" si="23"/>
        <v/>
      </c>
      <c r="R32" s="160" t="str">
        <f t="shared" si="23"/>
        <v/>
      </c>
      <c r="S32" s="160">
        <f t="shared" si="23"/>
        <v>30</v>
      </c>
      <c r="T32" s="170" t="str">
        <f t="shared" si="23"/>
        <v/>
      </c>
      <c r="U32" s="358">
        <f t="shared" si="1"/>
        <v>30</v>
      </c>
      <c r="V32" s="193">
        <f t="shared" si="2"/>
        <v>0</v>
      </c>
      <c r="W32" s="360">
        <f t="shared" si="12"/>
        <v>122.71800000000002</v>
      </c>
      <c r="X32" s="122">
        <f t="shared" si="4"/>
        <v>7.8969999999999914</v>
      </c>
      <c r="Y32" s="361">
        <f t="shared" si="11"/>
        <v>-10</v>
      </c>
      <c r="Z32" s="115">
        <f t="shared" si="5"/>
        <v>1</v>
      </c>
      <c r="AA32" s="115">
        <f t="shared" si="6"/>
        <v>2</v>
      </c>
      <c r="AB32" s="115">
        <f>IF($AA32="n/a","",IFERROR(COUNTIF($AA$2:$AA32,"="&amp;AA32),""))</f>
        <v>5</v>
      </c>
      <c r="AC32" s="115">
        <f>COUNTIF($Z$2:Z32,"&lt;"&amp;Z32)</f>
        <v>0</v>
      </c>
      <c r="AD32" s="124">
        <f t="shared" si="7"/>
        <v>30</v>
      </c>
      <c r="AE32" s="126">
        <f t="shared" si="8"/>
        <v>20</v>
      </c>
    </row>
    <row r="33" spans="1:31" x14ac:dyDescent="0.35">
      <c r="A33" s="193">
        <v>36</v>
      </c>
      <c r="B33" s="1" t="s">
        <v>124</v>
      </c>
      <c r="C33" s="1" t="str">
        <f t="shared" si="9"/>
        <v>john mcbreen</v>
      </c>
      <c r="D33" s="8" t="s">
        <v>86</v>
      </c>
      <c r="E33" s="19">
        <v>1.546689814814815E-3</v>
      </c>
      <c r="F33" s="1"/>
      <c r="G33" s="8" t="s">
        <v>301</v>
      </c>
      <c r="H33" s="248" t="str">
        <f t="shared" si="23"/>
        <v/>
      </c>
      <c r="I33" s="248" t="str">
        <f t="shared" si="23"/>
        <v/>
      </c>
      <c r="J33" s="248" t="str">
        <f t="shared" si="23"/>
        <v/>
      </c>
      <c r="K33" s="248" t="str">
        <f t="shared" si="23"/>
        <v/>
      </c>
      <c r="L33" s="248" t="str">
        <f t="shared" si="23"/>
        <v/>
      </c>
      <c r="M33" s="248">
        <f t="shared" si="23"/>
        <v>75</v>
      </c>
      <c r="N33" s="248" t="str">
        <f t="shared" si="23"/>
        <v/>
      </c>
      <c r="O33" s="248" t="str">
        <f t="shared" si="23"/>
        <v/>
      </c>
      <c r="P33" s="248" t="str">
        <f t="shared" si="23"/>
        <v/>
      </c>
      <c r="Q33" s="248" t="str">
        <f t="shared" si="23"/>
        <v/>
      </c>
      <c r="R33" s="248" t="str">
        <f t="shared" si="23"/>
        <v/>
      </c>
      <c r="S33" s="248" t="str">
        <f t="shared" si="23"/>
        <v/>
      </c>
      <c r="T33" s="249" t="str">
        <f t="shared" si="23"/>
        <v/>
      </c>
      <c r="U33" s="358">
        <f t="shared" si="1"/>
        <v>75</v>
      </c>
      <c r="V33" s="193">
        <f t="shared" si="2"/>
        <v>-60</v>
      </c>
      <c r="W33" s="360">
        <f t="shared" si="12"/>
        <v>123.29699999999998</v>
      </c>
      <c r="X33" s="122">
        <f t="shared" si="4"/>
        <v>10.337000000000032</v>
      </c>
      <c r="Y33" s="361">
        <f t="shared" si="11"/>
        <v>-10</v>
      </c>
      <c r="Z33" s="115">
        <f t="shared" si="5"/>
        <v>4</v>
      </c>
      <c r="AA33" s="115">
        <f t="shared" si="6"/>
        <v>8</v>
      </c>
      <c r="AB33" s="115">
        <f>IF($AA33="n/a","",IFERROR(COUNTIF($AA$2:$AA33,"="&amp;AA33),""))</f>
        <v>2</v>
      </c>
      <c r="AC33" s="115">
        <f>COUNTIF($Z$2:Z33,"&lt;"&amp;Z33)</f>
        <v>7</v>
      </c>
      <c r="AD33" s="124">
        <f t="shared" si="7"/>
        <v>15</v>
      </c>
      <c r="AE33" s="126">
        <f t="shared" si="8"/>
        <v>5</v>
      </c>
    </row>
    <row r="34" spans="1:31" x14ac:dyDescent="0.35">
      <c r="A34" s="193">
        <v>40</v>
      </c>
      <c r="B34" s="1" t="s">
        <v>161</v>
      </c>
      <c r="C34" s="1" t="str">
        <f t="shared" si="9"/>
        <v>robert mason</v>
      </c>
      <c r="D34" s="8" t="s">
        <v>3</v>
      </c>
      <c r="E34" s="19">
        <v>1.5486111111111111E-3</v>
      </c>
      <c r="F34" s="1"/>
      <c r="G34" s="8" t="s">
        <v>351</v>
      </c>
      <c r="H34" s="160" t="str">
        <f t="shared" si="23"/>
        <v/>
      </c>
      <c r="I34" s="160" t="str">
        <f t="shared" si="23"/>
        <v/>
      </c>
      <c r="J34" s="160" t="str">
        <f t="shared" si="23"/>
        <v/>
      </c>
      <c r="K34" s="160" t="str">
        <f t="shared" si="23"/>
        <v/>
      </c>
      <c r="L34" s="160" t="str">
        <f t="shared" si="23"/>
        <v/>
      </c>
      <c r="M34" s="160" t="str">
        <f t="shared" si="23"/>
        <v/>
      </c>
      <c r="N34" s="160" t="str">
        <f t="shared" si="23"/>
        <v/>
      </c>
      <c r="O34" s="160" t="str">
        <f t="shared" si="23"/>
        <v/>
      </c>
      <c r="P34" s="160" t="str">
        <f t="shared" si="23"/>
        <v/>
      </c>
      <c r="Q34" s="160" t="str">
        <f t="shared" si="23"/>
        <v/>
      </c>
      <c r="R34" s="160" t="str">
        <f t="shared" si="23"/>
        <v/>
      </c>
      <c r="S34" s="160" t="str">
        <f t="shared" si="23"/>
        <v/>
      </c>
      <c r="T34" s="170">
        <f t="shared" si="23"/>
        <v>100</v>
      </c>
      <c r="U34" s="358">
        <f t="shared" si="1"/>
        <v>100</v>
      </c>
      <c r="V34" s="193">
        <f t="shared" si="2"/>
        <v>0</v>
      </c>
      <c r="W34" s="360">
        <f t="shared" si="12"/>
        <v>123.32300000000001</v>
      </c>
      <c r="X34" s="122">
        <f t="shared" si="4"/>
        <v>10.476999999999975</v>
      </c>
      <c r="Y34" s="361">
        <f t="shared" si="11"/>
        <v>-10</v>
      </c>
      <c r="Z34" s="115">
        <f t="shared" si="5"/>
        <v>1</v>
      </c>
      <c r="AA34" s="115">
        <f t="shared" si="6"/>
        <v>1</v>
      </c>
      <c r="AB34" s="115">
        <f>IF($AA34="n/a","",IFERROR(COUNTIF($AA$2:$AA34,"="&amp;AA34),""))</f>
        <v>1</v>
      </c>
      <c r="AC34" s="115">
        <f>COUNTIF($Z$2:Z34,"&lt;"&amp;Z34)</f>
        <v>0</v>
      </c>
      <c r="AD34" s="124">
        <f t="shared" si="7"/>
        <v>100</v>
      </c>
      <c r="AE34" s="126">
        <f t="shared" si="8"/>
        <v>90</v>
      </c>
    </row>
    <row r="35" spans="1:31" ht="13.15" thickBot="1" x14ac:dyDescent="0.4">
      <c r="A35" s="195">
        <v>61</v>
      </c>
      <c r="B35" s="171" t="s">
        <v>355</v>
      </c>
      <c r="C35" s="171" t="str">
        <f t="shared" si="9"/>
        <v>robert gouldbourn</v>
      </c>
      <c r="D35" s="194" t="s">
        <v>80</v>
      </c>
      <c r="E35" s="481">
        <v>1.5538078703703705E-3</v>
      </c>
      <c r="F35" s="171"/>
      <c r="G35" s="194" t="s">
        <v>352</v>
      </c>
      <c r="H35" s="172" t="str">
        <f t="shared" si="23"/>
        <v/>
      </c>
      <c r="I35" s="172" t="str">
        <f t="shared" si="23"/>
        <v/>
      </c>
      <c r="J35" s="172" t="str">
        <f t="shared" si="23"/>
        <v/>
      </c>
      <c r="K35" s="172" t="str">
        <f t="shared" si="23"/>
        <v/>
      </c>
      <c r="L35" s="172" t="str">
        <f t="shared" si="23"/>
        <v/>
      </c>
      <c r="M35" s="172" t="str">
        <f t="shared" si="23"/>
        <v/>
      </c>
      <c r="N35" s="172" t="str">
        <f t="shared" si="23"/>
        <v/>
      </c>
      <c r="O35" s="172" t="str">
        <f t="shared" si="23"/>
        <v/>
      </c>
      <c r="P35" s="172" t="str">
        <f t="shared" si="23"/>
        <v/>
      </c>
      <c r="Q35" s="172" t="str">
        <f t="shared" si="23"/>
        <v/>
      </c>
      <c r="R35" s="172" t="str">
        <f t="shared" si="23"/>
        <v/>
      </c>
      <c r="S35" s="172" t="str">
        <f t="shared" si="23"/>
        <v/>
      </c>
      <c r="T35" s="173" t="str">
        <f t="shared" si="23"/>
        <v/>
      </c>
      <c r="U35" s="359">
        <f t="shared" si="1"/>
        <v>0</v>
      </c>
      <c r="V35" s="195">
        <f t="shared" si="2"/>
        <v>0</v>
      </c>
      <c r="W35" s="362" t="str">
        <f t="shared" si="12"/>
        <v/>
      </c>
      <c r="X35" s="363" t="str">
        <f t="shared" si="4"/>
        <v/>
      </c>
      <c r="Y35" s="364">
        <f t="shared" si="11"/>
        <v>0</v>
      </c>
      <c r="Z35" s="197" t="str">
        <f t="shared" si="5"/>
        <v>n/a</v>
      </c>
      <c r="AA35" s="197" t="str">
        <f t="shared" si="6"/>
        <v>n/a</v>
      </c>
      <c r="AB35" s="197" t="str">
        <f>IF($AA35="n/a","",IFERROR(COUNTIF($AA$2:$AA35,"="&amp;AA35),""))</f>
        <v/>
      </c>
      <c r="AC35" s="115">
        <f>COUNTIF($Z$2:Z35,"&lt;"&amp;Z35)</f>
        <v>0</v>
      </c>
      <c r="AD35" s="198">
        <f t="shared" si="7"/>
        <v>0</v>
      </c>
      <c r="AE35" s="127">
        <f t="shared" si="8"/>
        <v>0</v>
      </c>
    </row>
    <row r="36" spans="1:31" ht="13.15" thickBot="1" x14ac:dyDescent="0.4">
      <c r="F36" s="112"/>
      <c r="G36" s="113" t="s">
        <v>26</v>
      </c>
      <c r="H36" s="114">
        <f t="shared" ref="H36:U36" si="24">COUNT(H2:H35)</f>
        <v>0</v>
      </c>
      <c r="I36" s="114">
        <f t="shared" si="24"/>
        <v>1</v>
      </c>
      <c r="J36" s="114">
        <f t="shared" si="24"/>
        <v>2</v>
      </c>
      <c r="K36" s="114">
        <f t="shared" si="24"/>
        <v>3</v>
      </c>
      <c r="L36" s="114">
        <f t="shared" si="24"/>
        <v>6</v>
      </c>
      <c r="M36" s="114">
        <f t="shared" si="24"/>
        <v>2</v>
      </c>
      <c r="N36" s="114">
        <f t="shared" si="24"/>
        <v>4</v>
      </c>
      <c r="O36" s="114">
        <f t="shared" si="24"/>
        <v>0</v>
      </c>
      <c r="P36" s="114">
        <f t="shared" si="24"/>
        <v>1</v>
      </c>
      <c r="Q36" s="114">
        <f t="shared" si="24"/>
        <v>1</v>
      </c>
      <c r="R36" s="114">
        <f t="shared" si="24"/>
        <v>0</v>
      </c>
      <c r="S36" s="114">
        <f t="shared" si="24"/>
        <v>5</v>
      </c>
      <c r="T36" s="114">
        <f t="shared" si="24"/>
        <v>1</v>
      </c>
      <c r="U36" s="190">
        <f t="shared" si="24"/>
        <v>34</v>
      </c>
      <c r="V36" s="128"/>
      <c r="W36" s="128"/>
      <c r="X36" s="122"/>
      <c r="Y36" s="128"/>
      <c r="Z36" s="128"/>
      <c r="AA36" s="128"/>
      <c r="AB36" s="128"/>
      <c r="AC36" s="128"/>
      <c r="AD36" s="128"/>
      <c r="AE36" s="128"/>
    </row>
    <row r="37" spans="1:31" x14ac:dyDescent="0.35">
      <c r="V37" s="8"/>
      <c r="W37" s="8"/>
      <c r="X37" s="122"/>
      <c r="Y37" s="8"/>
      <c r="Z37" s="8"/>
      <c r="AA37" s="8"/>
      <c r="AB37" s="8"/>
      <c r="AC37" s="8"/>
      <c r="AD37" s="8"/>
      <c r="AE37" s="8"/>
    </row>
    <row r="38" spans="1:31" ht="13.15" x14ac:dyDescent="0.4">
      <c r="B38" s="2"/>
      <c r="C38" s="2"/>
      <c r="D38" s="72"/>
      <c r="V38" s="72"/>
      <c r="Z38" s="72"/>
      <c r="AA38" s="72"/>
      <c r="AB38" s="72"/>
      <c r="AC38" s="72"/>
      <c r="AD38" s="72"/>
    </row>
    <row r="41" spans="1:31" x14ac:dyDescent="0.35">
      <c r="H41" s="23"/>
    </row>
  </sheetData>
  <mergeCells count="1">
    <mergeCell ref="AG1:AI1"/>
  </mergeCells>
  <conditionalFormatting sqref="A2:T35 V2:Y35">
    <cfRule type="expression" dxfId="12" priority="1" stopIfTrue="1">
      <formula>$D2="SNA"</formula>
    </cfRule>
    <cfRule type="expression" dxfId="11" priority="2" stopIfTrue="1">
      <formula>$D2="SNB"</formula>
    </cfRule>
    <cfRule type="expression" dxfId="10" priority="3">
      <formula>$D2="SNC"</formula>
    </cfRule>
    <cfRule type="expression" dxfId="9" priority="4">
      <formula>$D2="SND"</formula>
    </cfRule>
    <cfRule type="expression" dxfId="8" priority="5">
      <formula>$D2="NAC"</formula>
    </cfRule>
    <cfRule type="expression" dxfId="7" priority="6">
      <formula>$D2="NBC"</formula>
    </cfRule>
    <cfRule type="expression" dxfId="6" priority="7">
      <formula>$D2="NCC"</formula>
    </cfRule>
    <cfRule type="expression" dxfId="5" priority="8">
      <formula>$D2="NDC"</formula>
    </cfRule>
    <cfRule type="expression" dxfId="4" priority="9">
      <formula>$D2="ABMOD"</formula>
    </cfRule>
    <cfRule type="expression" dxfId="3" priority="10">
      <formula>$D2="CDMOD"</formula>
    </cfRule>
    <cfRule type="expression" dxfId="2" priority="11">
      <formula>$D2="SMOD"</formula>
    </cfRule>
    <cfRule type="expression" dxfId="1" priority="12">
      <formula>$D2="RES"</formula>
    </cfRule>
    <cfRule type="expression" dxfId="0" priority="13">
      <formula>$D2="OPN"</formula>
    </cfRule>
  </conditionalFormatting>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6328125" defaultRowHeight="12.75" x14ac:dyDescent="0.35"/>
  <cols>
    <col min="1" max="1" width="8.1328125" style="32" customWidth="1"/>
    <col min="2" max="2" width="37.73046875" style="31" customWidth="1"/>
    <col min="3" max="3" width="8.86328125" style="32" customWidth="1"/>
    <col min="4" max="16384" width="8.86328125" style="32"/>
  </cols>
  <sheetData>
    <row r="1" spans="1:13" ht="13.15" x14ac:dyDescent="0.35">
      <c r="A1" s="30" t="s">
        <v>12</v>
      </c>
    </row>
    <row r="2" spans="1:13" ht="14.25" x14ac:dyDescent="0.45">
      <c r="A2" s="33" t="s">
        <v>15</v>
      </c>
      <c r="B2" s="76" t="s">
        <v>147</v>
      </c>
    </row>
    <row r="3" spans="1:13" ht="14.25" x14ac:dyDescent="0.45">
      <c r="A3" s="33" t="s">
        <v>15</v>
      </c>
      <c r="B3" s="76" t="s">
        <v>83</v>
      </c>
    </row>
    <row r="4" spans="1:13" ht="25.9" customHeight="1" x14ac:dyDescent="0.35">
      <c r="A4" s="33" t="s">
        <v>15</v>
      </c>
      <c r="B4" s="495" t="s">
        <v>65</v>
      </c>
      <c r="C4" s="495"/>
      <c r="D4" s="495"/>
      <c r="E4" s="495"/>
      <c r="F4" s="495"/>
      <c r="G4" s="495"/>
      <c r="H4" s="495"/>
      <c r="I4" s="495"/>
      <c r="J4" s="495"/>
      <c r="K4" s="495"/>
      <c r="L4" s="495"/>
      <c r="M4" s="495"/>
    </row>
    <row r="6" spans="1:13" ht="13.5" thickBot="1" x14ac:dyDescent="0.4">
      <c r="A6" s="30" t="s">
        <v>60</v>
      </c>
    </row>
    <row r="7" spans="1:13" ht="13.5" thickBot="1" x14ac:dyDescent="0.4">
      <c r="A7" s="134" t="s">
        <v>2</v>
      </c>
      <c r="B7" s="131" t="s">
        <v>53</v>
      </c>
      <c r="C7" s="135" t="s">
        <v>52</v>
      </c>
      <c r="D7" s="133" t="s">
        <v>54</v>
      </c>
      <c r="E7" s="132"/>
    </row>
    <row r="8" spans="1:13" x14ac:dyDescent="0.35">
      <c r="A8" s="138" t="s">
        <v>3</v>
      </c>
      <c r="B8" s="137" t="s">
        <v>61</v>
      </c>
      <c r="C8" s="136">
        <v>1</v>
      </c>
      <c r="D8" s="139">
        <v>1</v>
      </c>
      <c r="E8" s="496" t="s">
        <v>51</v>
      </c>
    </row>
    <row r="9" spans="1:13" ht="13.15" thickBot="1" x14ac:dyDescent="0.4">
      <c r="A9" s="142" t="s">
        <v>5</v>
      </c>
      <c r="B9" s="141" t="s">
        <v>62</v>
      </c>
      <c r="C9" s="140">
        <v>2</v>
      </c>
      <c r="D9" s="143">
        <v>1</v>
      </c>
      <c r="E9" s="497"/>
    </row>
    <row r="10" spans="1:13" x14ac:dyDescent="0.35">
      <c r="A10" s="138" t="s">
        <v>22</v>
      </c>
      <c r="B10" s="137" t="s">
        <v>63</v>
      </c>
      <c r="C10" s="136">
        <v>3</v>
      </c>
      <c r="D10" s="139">
        <v>2</v>
      </c>
      <c r="E10" s="496" t="s">
        <v>51</v>
      </c>
    </row>
    <row r="11" spans="1:13" ht="13.15" thickBot="1" x14ac:dyDescent="0.4">
      <c r="A11" s="142" t="s">
        <v>21</v>
      </c>
      <c r="B11" s="141" t="s">
        <v>19</v>
      </c>
      <c r="C11" s="140">
        <v>4</v>
      </c>
      <c r="D11" s="143">
        <v>2</v>
      </c>
      <c r="E11" s="497"/>
    </row>
    <row r="12" spans="1:13" x14ac:dyDescent="0.35">
      <c r="A12" s="138" t="s">
        <v>4</v>
      </c>
      <c r="B12" s="144" t="s">
        <v>9</v>
      </c>
      <c r="C12" s="136">
        <v>5</v>
      </c>
      <c r="D12" s="139">
        <v>3</v>
      </c>
      <c r="E12" s="496" t="s">
        <v>51</v>
      </c>
    </row>
    <row r="13" spans="1:13" ht="13.15" thickBot="1" x14ac:dyDescent="0.4">
      <c r="A13" s="142" t="s">
        <v>39</v>
      </c>
      <c r="B13" s="145" t="s">
        <v>20</v>
      </c>
      <c r="C13" s="140">
        <v>6</v>
      </c>
      <c r="D13" s="143">
        <v>3</v>
      </c>
      <c r="E13" s="497"/>
    </row>
    <row r="14" spans="1:13" x14ac:dyDescent="0.35">
      <c r="A14" s="138" t="s">
        <v>85</v>
      </c>
      <c r="B14" s="137" t="s">
        <v>91</v>
      </c>
      <c r="C14" s="136">
        <v>7</v>
      </c>
      <c r="D14" s="139">
        <v>4</v>
      </c>
      <c r="E14" s="496" t="s">
        <v>51</v>
      </c>
    </row>
    <row r="15" spans="1:13" ht="13.15" thickBot="1" x14ac:dyDescent="0.4">
      <c r="A15" s="142" t="s">
        <v>86</v>
      </c>
      <c r="B15" s="141" t="s">
        <v>92</v>
      </c>
      <c r="C15" s="140">
        <v>8</v>
      </c>
      <c r="D15" s="143">
        <v>4</v>
      </c>
      <c r="E15" s="497"/>
    </row>
    <row r="16" spans="1:13" ht="13.15" customHeight="1" x14ac:dyDescent="0.35">
      <c r="A16" s="138" t="s">
        <v>40</v>
      </c>
      <c r="B16" s="144" t="s">
        <v>37</v>
      </c>
      <c r="C16" s="136">
        <v>9</v>
      </c>
      <c r="D16" s="139">
        <v>5</v>
      </c>
      <c r="E16" s="496" t="s">
        <v>51</v>
      </c>
    </row>
    <row r="17" spans="1:5" ht="13.15" customHeight="1" thickBot="1" x14ac:dyDescent="0.4">
      <c r="A17" s="142" t="s">
        <v>41</v>
      </c>
      <c r="B17" s="145" t="s">
        <v>38</v>
      </c>
      <c r="C17" s="140">
        <v>10</v>
      </c>
      <c r="D17" s="143">
        <v>5</v>
      </c>
      <c r="E17" s="497"/>
    </row>
    <row r="18" spans="1:5" ht="13.15" thickBot="1" x14ac:dyDescent="0.4">
      <c r="A18" s="148" t="s">
        <v>16</v>
      </c>
      <c r="B18" s="147" t="s">
        <v>17</v>
      </c>
      <c r="C18" s="146">
        <v>11</v>
      </c>
      <c r="D18" s="149">
        <v>6</v>
      </c>
      <c r="E18" s="150"/>
    </row>
    <row r="19" spans="1:5" ht="13.15" thickBot="1" x14ac:dyDescent="0.4">
      <c r="A19" s="142" t="s">
        <v>13</v>
      </c>
      <c r="B19" s="151" t="s">
        <v>11</v>
      </c>
      <c r="C19" s="140">
        <v>12</v>
      </c>
      <c r="D19" s="143">
        <v>7</v>
      </c>
      <c r="E19" s="152"/>
    </row>
    <row r="20" spans="1:5" ht="13.15" thickBot="1" x14ac:dyDescent="0.4">
      <c r="A20" s="148" t="s">
        <v>14</v>
      </c>
      <c r="B20" s="147" t="s">
        <v>10</v>
      </c>
      <c r="C20" s="146">
        <v>13</v>
      </c>
      <c r="D20" s="149">
        <v>8</v>
      </c>
      <c r="E20" s="150"/>
    </row>
    <row r="21" spans="1:5" x14ac:dyDescent="0.35">
      <c r="A21" s="34"/>
      <c r="B21" s="32"/>
    </row>
    <row r="22" spans="1:5" ht="13.15" x14ac:dyDescent="0.35">
      <c r="A22" s="130" t="s">
        <v>64</v>
      </c>
      <c r="B22" s="32"/>
    </row>
    <row r="23" spans="1:5" ht="13.15" x14ac:dyDescent="0.4">
      <c r="A23" s="158" t="s">
        <v>0</v>
      </c>
      <c r="B23" s="110" t="s">
        <v>57</v>
      </c>
    </row>
    <row r="24" spans="1:5" x14ac:dyDescent="0.35">
      <c r="A24" s="118">
        <v>1</v>
      </c>
      <c r="B24" s="117">
        <v>100</v>
      </c>
    </row>
    <row r="25" spans="1:5" x14ac:dyDescent="0.35">
      <c r="A25" s="118">
        <v>2</v>
      </c>
      <c r="B25" s="117">
        <v>75</v>
      </c>
    </row>
    <row r="26" spans="1:5" x14ac:dyDescent="0.35">
      <c r="A26" s="118">
        <v>3</v>
      </c>
      <c r="B26" s="117">
        <v>60</v>
      </c>
    </row>
    <row r="27" spans="1:5" x14ac:dyDescent="0.35">
      <c r="A27" s="118">
        <v>4</v>
      </c>
      <c r="B27" s="117">
        <v>45</v>
      </c>
    </row>
    <row r="28" spans="1:5" x14ac:dyDescent="0.35">
      <c r="A28" s="118">
        <v>5</v>
      </c>
      <c r="B28" s="119">
        <v>30</v>
      </c>
    </row>
    <row r="29" spans="1:5" x14ac:dyDescent="0.35">
      <c r="A29" s="118">
        <v>6</v>
      </c>
      <c r="B29" s="119">
        <v>15</v>
      </c>
    </row>
    <row r="30" spans="1:5" x14ac:dyDescent="0.35">
      <c r="A30" s="118">
        <v>7</v>
      </c>
      <c r="B30" s="119">
        <v>15</v>
      </c>
    </row>
    <row r="31" spans="1:5" x14ac:dyDescent="0.35">
      <c r="A31" s="118">
        <v>8</v>
      </c>
      <c r="B31" s="119">
        <v>15</v>
      </c>
    </row>
    <row r="32" spans="1:5" x14ac:dyDescent="0.35">
      <c r="A32" s="118">
        <v>9</v>
      </c>
      <c r="B32" s="117">
        <v>15</v>
      </c>
    </row>
    <row r="33" spans="1:2" x14ac:dyDescent="0.35">
      <c r="A33" s="118">
        <v>10</v>
      </c>
      <c r="B33" s="117">
        <v>15</v>
      </c>
    </row>
    <row r="34" spans="1:2" x14ac:dyDescent="0.35">
      <c r="A34" s="116"/>
      <c r="B34" s="117"/>
    </row>
    <row r="36" spans="1:2" ht="14.65" thickBot="1" x14ac:dyDescent="0.4">
      <c r="A36" s="80" t="s">
        <v>29</v>
      </c>
      <c r="B36" s="78"/>
    </row>
    <row r="37" spans="1:2" ht="14.65" thickBot="1" x14ac:dyDescent="0.4">
      <c r="A37" s="155" t="s">
        <v>32</v>
      </c>
      <c r="B37" s="153" t="s">
        <v>30</v>
      </c>
    </row>
    <row r="38" spans="1:2" ht="14.65" thickBot="1" x14ac:dyDescent="0.4">
      <c r="A38" s="156" t="s">
        <v>33</v>
      </c>
      <c r="B38" s="154" t="s">
        <v>98</v>
      </c>
    </row>
    <row r="39" spans="1:2" ht="14.65" thickBot="1" x14ac:dyDescent="0.4">
      <c r="A39" s="156" t="s">
        <v>34</v>
      </c>
      <c r="B39" s="154" t="s">
        <v>99</v>
      </c>
    </row>
    <row r="40" spans="1:2" ht="14.65" thickBot="1" x14ac:dyDescent="0.4">
      <c r="A40" s="156" t="s">
        <v>35</v>
      </c>
      <c r="B40" s="154" t="s">
        <v>31</v>
      </c>
    </row>
    <row r="41" spans="1:2" ht="14.65" thickBot="1" x14ac:dyDescent="0.4">
      <c r="A41" s="157" t="s">
        <v>36</v>
      </c>
      <c r="B41" s="154" t="s">
        <v>100</v>
      </c>
    </row>
    <row r="42" spans="1:2" x14ac:dyDescent="0.35">
      <c r="A42" s="79"/>
      <c r="B42" s="77"/>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Championship Points</vt:lpstr>
      <vt:lpstr>Rd1 PI</vt:lpstr>
      <vt:lpstr>Rd2 Sandown</vt:lpstr>
      <vt:lpstr>Rd3 Wodonga</vt:lpstr>
      <vt:lpstr>Rd4 Winton</vt:lpstr>
      <vt:lpstr>Rd5 Sandown</vt:lpstr>
      <vt:lpstr>Rd6 WintonShort</vt:lpstr>
      <vt:lpstr>Rd7 PI</vt:lpstr>
      <vt:lpstr>Championship Scoring</vt:lpstr>
      <vt:lpstr>'Rd1 PI'!Benchmarks</vt:lpstr>
      <vt:lpstr>'Rd2 Sandown'!Benchmarks</vt:lpstr>
      <vt:lpstr>'Rd3 Wodonga'!Benchmarks</vt:lpstr>
      <vt:lpstr>'Rd5 Sandown'!Benchmarks</vt:lpstr>
      <vt:lpstr>'Rd6 WintonShort'!Benchmarks</vt:lpstr>
      <vt:lpstr>'Rd7 PI'!Benchmarks</vt:lpstr>
      <vt:lpstr>'Rd2 Sandown'!BenchmarksRd1</vt:lpstr>
      <vt:lpstr>'Rd3 Wodonga'!BenchmarksRd1</vt:lpstr>
      <vt:lpstr>'Rd5 Sandown'!BenchmarksRd1</vt:lpstr>
      <vt:lpstr>'Rd6 WintonShort'!BenchmarksRd1</vt:lpstr>
      <vt:lpstr>'Rd7 PI'!BenchmarksRd1</vt:lpstr>
      <vt:lpstr>BenchmarksRd1</vt:lpstr>
      <vt:lpstr>'Rd1 PI'!BenchmarksRd4</vt:lpstr>
      <vt:lpstr>'Rd2 Sandown'!BenchmarksRd4</vt:lpstr>
      <vt:lpstr>'Rd3 Wodonga'!BenchmarksRd4</vt:lpstr>
      <vt:lpstr>'Rd5 Sandown'!BenchmarksRd4</vt:lpstr>
      <vt:lpstr>'Rd6 WintonShort'!BenchmarksRd4</vt:lpstr>
      <vt:lpstr>'Rd7 PI'!BenchmarksRd4</vt:lpstr>
      <vt:lpstr>'Rd1 PI'!BenchmarksRd5</vt:lpstr>
      <vt:lpstr>'Rd2 Sandown'!BenchmarksRd5</vt:lpstr>
      <vt:lpstr>'Rd3 Wodonga'!BenchmarksRd5</vt:lpstr>
      <vt:lpstr>'Rd5 Sandown'!BenchmarksRd5</vt:lpstr>
      <vt:lpstr>'Rd6 WintonShort'!BenchmarksRd5</vt:lpstr>
      <vt:lpstr>'Rd7 PI'!BenchmarksRd5</vt:lpstr>
      <vt:lpstr>'Rd1 PI'!BenchmarksRd6</vt:lpstr>
      <vt:lpstr>'Rd2 Sandown'!BenchmarksRd6</vt:lpstr>
      <vt:lpstr>'Rd3 Wodonga'!BenchmarksRd6</vt:lpstr>
      <vt:lpstr>'Rd5 Sandown'!BenchmarksRd6</vt:lpstr>
      <vt:lpstr>'Rd6 WintonShort'!BenchmarksRd6</vt:lpstr>
      <vt:lpstr>'Rd7 PI'!BenchmarksRd6</vt:lpstr>
      <vt:lpstr>BenchmarksW</vt:lpstr>
      <vt:lpstr>BenchmarksWin</vt:lpstr>
      <vt:lpstr>BenchmarksWod</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cp:lastModifiedBy>
  <cp:lastPrinted>2022-07-04T04:25:40Z</cp:lastPrinted>
  <dcterms:created xsi:type="dcterms:W3CDTF">2008-07-07T11:31:18Z</dcterms:created>
  <dcterms:modified xsi:type="dcterms:W3CDTF">2022-07-11T11:45:40Z</dcterms:modified>
</cp:coreProperties>
</file>