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10.0.0.40\home\piarc and MX5\"/>
    </mc:Choice>
  </mc:AlternateContent>
  <xr:revisionPtr revIDLastSave="0" documentId="13_ncr:1_{D621F682-69AE-4984-9E23-EF4F0C426670}" xr6:coauthVersionLast="47" xr6:coauthVersionMax="47" xr10:uidLastSave="{00000000-0000-0000-0000-000000000000}"/>
  <bookViews>
    <workbookView xWindow="-120" yWindow="-120" windowWidth="29040" windowHeight="15840" tabRatio="757" xr2:uid="{00000000-000D-0000-FFFF-FFFF00000000}"/>
  </bookViews>
  <sheets>
    <sheet name="Championship Points" sheetId="5" r:id="rId1"/>
    <sheet name="Rd1 PI" sheetId="30" r:id="rId2"/>
    <sheet name="Championship Scoring" sheetId="3" r:id="rId3"/>
  </sheets>
  <externalReferences>
    <externalReference r:id="rId4"/>
    <externalReference r:id="rId5"/>
  </externalReferences>
  <definedNames>
    <definedName name="Benchmarks" localSheetId="1">'Rd1 PI'!$AG$1:$AI$30</definedName>
    <definedName name="Benchmarks">#REF!</definedName>
    <definedName name="Benchmarks2">'[1]Rd1 Broadford'!$AE$2:$AG$12</definedName>
    <definedName name="BenchmarksRd1" localSheetId="1">'Rd1 PI'!$AG$2:$AI$18</definedName>
    <definedName name="BenchmarksRd1">#REF!</definedName>
    <definedName name="BenchmarksRd2">#REF!</definedName>
    <definedName name="BenchmarksRd3">#REF!</definedName>
    <definedName name="BenchmarksRd4" localSheetId="1">'Rd1 PI'!$AG$2:$AI$30</definedName>
    <definedName name="BenchmarksRd4">#REF!</definedName>
    <definedName name="BenchmarksRd5" localSheetId="1">'Rd1 PI'!$AG$2:$AI$30</definedName>
    <definedName name="BenchmarksRd5">#REF!</definedName>
    <definedName name="BenchmarksRd6" localSheetId="1">'Rd1 PI'!$AG$2:$AI$18</definedName>
    <definedName name="BenchmarksRd6">#REF!</definedName>
    <definedName name="BenchmarksRd9">#REF!</definedName>
    <definedName name="BenchmarksW">#REF!</definedName>
    <definedName name="BenchmarksWin">#REF!</definedName>
    <definedName name="BenchmarksWod">#REF!</definedName>
    <definedName name="Class">'Championship Scoring'!$A$7:$D$20</definedName>
    <definedName name="Class2018">'Championship Scoring'!$A$7:$D$20</definedName>
    <definedName name="Class2019">'Championship Scoring'!$A$7:$D$20</definedName>
    <definedName name="Class2021">'[2]Championship Scoring'!$A$7:$E$20</definedName>
    <definedName name="Points">'Championship Scoring'!$A$23:$B$33</definedName>
    <definedName name="Points2018">'Championship Scoring'!$A$23:$B$33</definedName>
    <definedName name="Points2019">'Championship Scoring'!$A$24:$B$33</definedName>
    <definedName name="Rank">#REF!</definedName>
    <definedName name="Rank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30" l="1"/>
  <c r="C26" i="30"/>
  <c r="C25" i="30"/>
  <c r="C24" i="30"/>
  <c r="C23" i="30"/>
  <c r="C22" i="30"/>
  <c r="C21" i="30"/>
  <c r="C20" i="30"/>
  <c r="C19" i="30"/>
  <c r="C18" i="30"/>
  <c r="C17" i="30"/>
  <c r="C16" i="30"/>
  <c r="C15" i="30"/>
  <c r="C14" i="30"/>
  <c r="C13" i="30"/>
  <c r="C12" i="30"/>
  <c r="C11" i="30"/>
  <c r="C10" i="30"/>
  <c r="C9" i="30"/>
  <c r="C8" i="30"/>
  <c r="C7" i="30"/>
  <c r="C6" i="30"/>
  <c r="C5" i="30"/>
  <c r="C4" i="30"/>
  <c r="C3" i="30"/>
  <c r="C2" i="30"/>
  <c r="AA35" i="30"/>
  <c r="AB35" i="30" s="1"/>
  <c r="U35" i="30" s="1"/>
  <c r="Z35" i="30"/>
  <c r="W35" i="30"/>
  <c r="X35" i="30" s="1"/>
  <c r="T35" i="30"/>
  <c r="S35" i="30"/>
  <c r="R35" i="30"/>
  <c r="Q35" i="30"/>
  <c r="P35" i="30"/>
  <c r="O35" i="30"/>
  <c r="N35" i="30"/>
  <c r="M35" i="30"/>
  <c r="L35" i="30"/>
  <c r="K35" i="30"/>
  <c r="J35" i="30"/>
  <c r="I35" i="30"/>
  <c r="H35" i="30"/>
  <c r="AA34" i="30"/>
  <c r="Z34" i="30"/>
  <c r="W34" i="30"/>
  <c r="X34" i="30" s="1"/>
  <c r="S34" i="30"/>
  <c r="R34" i="30"/>
  <c r="Q34" i="30"/>
  <c r="P34" i="30"/>
  <c r="O34" i="30"/>
  <c r="N34" i="30"/>
  <c r="M34" i="30"/>
  <c r="L34" i="30"/>
  <c r="K34" i="30"/>
  <c r="J34" i="30"/>
  <c r="I34" i="30"/>
  <c r="H34" i="30"/>
  <c r="AA33" i="30"/>
  <c r="Z33" i="30"/>
  <c r="W33" i="30"/>
  <c r="X33" i="30" s="1"/>
  <c r="T33" i="30"/>
  <c r="S33" i="30"/>
  <c r="R33" i="30"/>
  <c r="Q33" i="30"/>
  <c r="P33" i="30"/>
  <c r="O33" i="30"/>
  <c r="N33" i="30"/>
  <c r="L33" i="30"/>
  <c r="K33" i="30"/>
  <c r="J33" i="30"/>
  <c r="I33" i="30"/>
  <c r="H33" i="30"/>
  <c r="AA32" i="30"/>
  <c r="Z32" i="30"/>
  <c r="W32" i="30"/>
  <c r="X32" i="30" s="1"/>
  <c r="T32" i="30"/>
  <c r="R32" i="30"/>
  <c r="Q32" i="30"/>
  <c r="P32" i="30"/>
  <c r="O32" i="30"/>
  <c r="N32" i="30"/>
  <c r="M32" i="30"/>
  <c r="L32" i="30"/>
  <c r="K32" i="30"/>
  <c r="J32" i="30"/>
  <c r="I32" i="30"/>
  <c r="H32" i="30"/>
  <c r="AA31" i="30"/>
  <c r="AB31" i="30" s="1"/>
  <c r="U31" i="30" s="1"/>
  <c r="Z31" i="30"/>
  <c r="W31" i="30"/>
  <c r="X31" i="30" s="1"/>
  <c r="T31" i="30"/>
  <c r="R31" i="30"/>
  <c r="Q31" i="30"/>
  <c r="P31" i="30"/>
  <c r="O31" i="30"/>
  <c r="N31" i="30"/>
  <c r="M31" i="30"/>
  <c r="L31" i="30"/>
  <c r="K31" i="30"/>
  <c r="J31" i="30"/>
  <c r="I31" i="30"/>
  <c r="H31" i="30"/>
  <c r="AA30" i="30"/>
  <c r="Z30" i="30"/>
  <c r="W30" i="30"/>
  <c r="X30" i="30" s="1"/>
  <c r="T30" i="30"/>
  <c r="S30" i="30"/>
  <c r="R30" i="30"/>
  <c r="Q30" i="30"/>
  <c r="O30" i="30"/>
  <c r="N30" i="30"/>
  <c r="M30" i="30"/>
  <c r="L30" i="30"/>
  <c r="K30" i="30"/>
  <c r="J30" i="30"/>
  <c r="I30" i="30"/>
  <c r="H30" i="30"/>
  <c r="AB29" i="30"/>
  <c r="U29" i="30" s="1"/>
  <c r="AA29" i="30"/>
  <c r="AD29" i="30" s="1"/>
  <c r="Z29" i="30"/>
  <c r="W29" i="30"/>
  <c r="X29" i="30" s="1"/>
  <c r="T29" i="30"/>
  <c r="S29" i="30"/>
  <c r="R29" i="30"/>
  <c r="Q29" i="30"/>
  <c r="P29" i="30"/>
  <c r="O29" i="30"/>
  <c r="N29" i="30"/>
  <c r="M29" i="30"/>
  <c r="L29" i="30"/>
  <c r="K29" i="30"/>
  <c r="J29" i="30"/>
  <c r="I29" i="30"/>
  <c r="H29" i="30"/>
  <c r="AA28" i="30"/>
  <c r="Z28" i="30"/>
  <c r="W28" i="30"/>
  <c r="X28" i="30" s="1"/>
  <c r="T28" i="30"/>
  <c r="R28" i="30"/>
  <c r="Q28" i="30"/>
  <c r="P28" i="30"/>
  <c r="O28" i="30"/>
  <c r="N28" i="30"/>
  <c r="M28" i="30"/>
  <c r="L28" i="30"/>
  <c r="K28" i="30"/>
  <c r="J28" i="30"/>
  <c r="I28" i="30"/>
  <c r="H28" i="30"/>
  <c r="AA27" i="30"/>
  <c r="Z27" i="30"/>
  <c r="W27" i="30"/>
  <c r="X27" i="30" s="1"/>
  <c r="T27" i="30"/>
  <c r="R27" i="30"/>
  <c r="Q27" i="30"/>
  <c r="P27" i="30"/>
  <c r="O27" i="30"/>
  <c r="N27" i="30"/>
  <c r="M27" i="30"/>
  <c r="L27" i="30"/>
  <c r="J27" i="30"/>
  <c r="I27" i="30"/>
  <c r="H27" i="30"/>
  <c r="AA26" i="30"/>
  <c r="Z26" i="30"/>
  <c r="W26" i="30"/>
  <c r="X26" i="30" s="1"/>
  <c r="T26" i="30"/>
  <c r="S26" i="30"/>
  <c r="R26" i="30"/>
  <c r="Q26" i="30"/>
  <c r="P26" i="30"/>
  <c r="O26" i="30"/>
  <c r="N26" i="30"/>
  <c r="M26" i="30"/>
  <c r="L26" i="30"/>
  <c r="J26" i="30"/>
  <c r="I26" i="30"/>
  <c r="H26" i="30"/>
  <c r="AA25" i="30"/>
  <c r="Z25" i="30"/>
  <c r="W25" i="30"/>
  <c r="X25" i="30" s="1"/>
  <c r="S25" i="30"/>
  <c r="R25" i="30"/>
  <c r="Q25" i="30"/>
  <c r="P25" i="30"/>
  <c r="O25" i="30"/>
  <c r="M25" i="30"/>
  <c r="L25" i="30"/>
  <c r="K25" i="30"/>
  <c r="J25" i="30"/>
  <c r="I25" i="30"/>
  <c r="H25" i="30"/>
  <c r="AA24" i="30"/>
  <c r="AD24" i="30" s="1"/>
  <c r="Z24" i="30"/>
  <c r="W24" i="30"/>
  <c r="X24" i="30" s="1"/>
  <c r="T24" i="30"/>
  <c r="S24" i="30"/>
  <c r="R24" i="30"/>
  <c r="Q24" i="30"/>
  <c r="P24" i="30"/>
  <c r="O24" i="30"/>
  <c r="N24" i="30"/>
  <c r="M24" i="30"/>
  <c r="L24" i="30"/>
  <c r="K24" i="30"/>
  <c r="J24" i="30"/>
  <c r="I24" i="30"/>
  <c r="H24" i="30"/>
  <c r="AA23" i="30"/>
  <c r="Z23" i="30"/>
  <c r="W23" i="30"/>
  <c r="X23" i="30" s="1"/>
  <c r="T23" i="30"/>
  <c r="R23" i="30"/>
  <c r="Q23" i="30"/>
  <c r="P23" i="30"/>
  <c r="O23" i="30"/>
  <c r="M23" i="30"/>
  <c r="L23" i="30"/>
  <c r="K23" i="30"/>
  <c r="J23" i="30"/>
  <c r="I23" i="30"/>
  <c r="H23" i="30"/>
  <c r="AA22" i="30"/>
  <c r="Z22" i="30"/>
  <c r="W22" i="30"/>
  <c r="X22" i="30" s="1"/>
  <c r="R22" i="30"/>
  <c r="Q22" i="30"/>
  <c r="P22" i="30"/>
  <c r="O22" i="30"/>
  <c r="N22" i="30"/>
  <c r="M22" i="30"/>
  <c r="L22" i="30"/>
  <c r="K22" i="30"/>
  <c r="J22" i="30"/>
  <c r="I22" i="30"/>
  <c r="H22" i="30"/>
  <c r="AA21" i="30"/>
  <c r="Z21" i="30"/>
  <c r="W21" i="30"/>
  <c r="X21" i="30" s="1"/>
  <c r="T21" i="30"/>
  <c r="R21" i="30"/>
  <c r="Q21" i="30"/>
  <c r="P21" i="30"/>
  <c r="O21" i="30"/>
  <c r="N21" i="30"/>
  <c r="M21" i="30"/>
  <c r="L21" i="30"/>
  <c r="K21" i="30"/>
  <c r="J21" i="30"/>
  <c r="I21" i="30"/>
  <c r="H21" i="30"/>
  <c r="AA20" i="30"/>
  <c r="Z20" i="30"/>
  <c r="W20" i="30"/>
  <c r="X20" i="30" s="1"/>
  <c r="T20" i="30"/>
  <c r="S20" i="30"/>
  <c r="R20" i="30"/>
  <c r="Q20" i="30"/>
  <c r="P20" i="30"/>
  <c r="O20" i="30"/>
  <c r="N20" i="30"/>
  <c r="M20" i="30"/>
  <c r="K20" i="30"/>
  <c r="J20" i="30"/>
  <c r="I20" i="30"/>
  <c r="H20" i="30"/>
  <c r="AA19" i="30"/>
  <c r="Z19" i="30"/>
  <c r="W19" i="30"/>
  <c r="X19" i="30" s="1"/>
  <c r="T19" i="30"/>
  <c r="S19" i="30"/>
  <c r="R19" i="30"/>
  <c r="Q19" i="30"/>
  <c r="O19" i="30"/>
  <c r="N19" i="30"/>
  <c r="L19" i="30"/>
  <c r="K19" i="30"/>
  <c r="J19" i="30"/>
  <c r="I19" i="30"/>
  <c r="H19" i="30"/>
  <c r="AA18" i="30"/>
  <c r="AD18" i="30" s="1"/>
  <c r="Z18" i="30"/>
  <c r="W18" i="30"/>
  <c r="X18" i="30" s="1"/>
  <c r="T18" i="30"/>
  <c r="S18" i="30"/>
  <c r="R18" i="30"/>
  <c r="Q18" i="30"/>
  <c r="P18" i="30"/>
  <c r="O18" i="30"/>
  <c r="N18" i="30"/>
  <c r="M18" i="30"/>
  <c r="L18" i="30"/>
  <c r="K18" i="30"/>
  <c r="J18" i="30"/>
  <c r="I18" i="30"/>
  <c r="H18" i="30"/>
  <c r="AA17" i="30"/>
  <c r="Z17" i="30"/>
  <c r="W17" i="30"/>
  <c r="X17" i="30" s="1"/>
  <c r="T17" i="30"/>
  <c r="S17" i="30"/>
  <c r="R17" i="30"/>
  <c r="P17" i="30"/>
  <c r="O17" i="30"/>
  <c r="M17" i="30"/>
  <c r="L17" i="30"/>
  <c r="K17" i="30"/>
  <c r="J17" i="30"/>
  <c r="I17" i="30"/>
  <c r="H17" i="30"/>
  <c r="AA16" i="30"/>
  <c r="Z16" i="30"/>
  <c r="W16" i="30"/>
  <c r="X16" i="30" s="1"/>
  <c r="T16" i="30"/>
  <c r="S16" i="30"/>
  <c r="R16" i="30"/>
  <c r="Q16" i="30"/>
  <c r="P16" i="30"/>
  <c r="O16" i="30"/>
  <c r="M16" i="30"/>
  <c r="L16" i="30"/>
  <c r="K16" i="30"/>
  <c r="J16" i="30"/>
  <c r="H16" i="30"/>
  <c r="AA15" i="30"/>
  <c r="Z15" i="30"/>
  <c r="W15" i="30"/>
  <c r="X15" i="30" s="1"/>
  <c r="T15" i="30"/>
  <c r="S15" i="30"/>
  <c r="R15" i="30"/>
  <c r="P15" i="30"/>
  <c r="O15" i="30"/>
  <c r="N15" i="30"/>
  <c r="M15" i="30"/>
  <c r="K15" i="30"/>
  <c r="J15" i="30"/>
  <c r="I15" i="30"/>
  <c r="H15" i="30"/>
  <c r="AA14" i="30"/>
  <c r="Z14" i="30"/>
  <c r="W14" i="30"/>
  <c r="X14" i="30" s="1"/>
  <c r="T14" i="30"/>
  <c r="S14" i="30"/>
  <c r="R14" i="30"/>
  <c r="P14" i="30"/>
  <c r="O14" i="30"/>
  <c r="N14" i="30"/>
  <c r="M14" i="30"/>
  <c r="K14" i="30"/>
  <c r="J14" i="30"/>
  <c r="I14" i="30"/>
  <c r="H14" i="30"/>
  <c r="AA13" i="30"/>
  <c r="Z13" i="30"/>
  <c r="W13" i="30"/>
  <c r="X13" i="30" s="1"/>
  <c r="T13" i="30"/>
  <c r="S13" i="30"/>
  <c r="R13" i="30"/>
  <c r="Q13" i="30"/>
  <c r="P13" i="30"/>
  <c r="O13" i="30"/>
  <c r="M13" i="30"/>
  <c r="L13" i="30"/>
  <c r="K13" i="30"/>
  <c r="I13" i="30"/>
  <c r="H13" i="30"/>
  <c r="AA12" i="30"/>
  <c r="Z12" i="30"/>
  <c r="W12" i="30"/>
  <c r="X12" i="30" s="1"/>
  <c r="T12" i="30"/>
  <c r="S12" i="30"/>
  <c r="R12" i="30"/>
  <c r="P12" i="30"/>
  <c r="O12" i="30"/>
  <c r="N12" i="30"/>
  <c r="M12" i="30"/>
  <c r="K12" i="30"/>
  <c r="J12" i="30"/>
  <c r="I12" i="30"/>
  <c r="H12" i="30"/>
  <c r="AA11" i="30"/>
  <c r="Z11" i="30"/>
  <c r="W11" i="30"/>
  <c r="X11" i="30" s="1"/>
  <c r="T11" i="30"/>
  <c r="S11" i="30"/>
  <c r="R11" i="30"/>
  <c r="Q11" i="30"/>
  <c r="P11" i="30"/>
  <c r="O11" i="30"/>
  <c r="N11" i="30"/>
  <c r="M11" i="30"/>
  <c r="J11" i="30"/>
  <c r="I11" i="30"/>
  <c r="H11" i="30"/>
  <c r="AA10" i="30"/>
  <c r="Z10" i="30"/>
  <c r="W10" i="30"/>
  <c r="X10" i="30" s="1"/>
  <c r="T10" i="30"/>
  <c r="S10" i="30"/>
  <c r="R10" i="30"/>
  <c r="Q10" i="30"/>
  <c r="P10" i="30"/>
  <c r="O10" i="30"/>
  <c r="M10" i="30"/>
  <c r="L10" i="30"/>
  <c r="K10" i="30"/>
  <c r="J10" i="30"/>
  <c r="I10" i="30"/>
  <c r="H10" i="30"/>
  <c r="AA9" i="30"/>
  <c r="Z9" i="30"/>
  <c r="W9" i="30"/>
  <c r="X9" i="30" s="1"/>
  <c r="T9" i="30"/>
  <c r="S9" i="30"/>
  <c r="R9" i="30"/>
  <c r="Q9" i="30"/>
  <c r="P9" i="30"/>
  <c r="O9" i="30"/>
  <c r="N9" i="30"/>
  <c r="M9" i="30"/>
  <c r="K9" i="30"/>
  <c r="J9" i="30"/>
  <c r="I9" i="30"/>
  <c r="H9" i="30"/>
  <c r="AA8" i="30"/>
  <c r="Z8" i="30"/>
  <c r="W8" i="30"/>
  <c r="X8" i="30" s="1"/>
  <c r="T8" i="30"/>
  <c r="S8" i="30"/>
  <c r="R8" i="30"/>
  <c r="Q8" i="30"/>
  <c r="P8" i="30"/>
  <c r="O8" i="30"/>
  <c r="N8" i="30"/>
  <c r="M8" i="30"/>
  <c r="K8" i="30"/>
  <c r="J8" i="30"/>
  <c r="I8" i="30"/>
  <c r="H8" i="30"/>
  <c r="AA7" i="30"/>
  <c r="Z7" i="30"/>
  <c r="W7" i="30"/>
  <c r="X7" i="30" s="1"/>
  <c r="T7" i="30"/>
  <c r="S7" i="30"/>
  <c r="R7" i="30"/>
  <c r="Q7" i="30"/>
  <c r="P7" i="30"/>
  <c r="O7" i="30"/>
  <c r="N7" i="30"/>
  <c r="M7" i="30"/>
  <c r="L7" i="30"/>
  <c r="J7" i="30"/>
  <c r="I7" i="30"/>
  <c r="H7" i="30"/>
  <c r="AA6" i="30"/>
  <c r="Z6" i="30"/>
  <c r="W6" i="30"/>
  <c r="X6" i="30" s="1"/>
  <c r="T6" i="30"/>
  <c r="S6" i="30"/>
  <c r="R6" i="30"/>
  <c r="Q6" i="30"/>
  <c r="P6" i="30"/>
  <c r="O6" i="30"/>
  <c r="M6" i="30"/>
  <c r="J6" i="30"/>
  <c r="I6" i="30"/>
  <c r="H6" i="30"/>
  <c r="AA5" i="30"/>
  <c r="Z5" i="30"/>
  <c r="W5" i="30"/>
  <c r="X5" i="30" s="1"/>
  <c r="T5" i="30"/>
  <c r="S5" i="30"/>
  <c r="R5" i="30"/>
  <c r="Q5" i="30"/>
  <c r="P5" i="30"/>
  <c r="O5" i="30"/>
  <c r="N5" i="30"/>
  <c r="M5" i="30"/>
  <c r="J5" i="30"/>
  <c r="I5" i="30"/>
  <c r="H5" i="30"/>
  <c r="AA4" i="30"/>
  <c r="Z4" i="30"/>
  <c r="W4" i="30"/>
  <c r="X4" i="30" s="1"/>
  <c r="T4" i="30"/>
  <c r="S4" i="30"/>
  <c r="R4" i="30"/>
  <c r="Q4" i="30"/>
  <c r="P4" i="30"/>
  <c r="O4" i="30"/>
  <c r="N4" i="30"/>
  <c r="M4" i="30"/>
  <c r="K4" i="30"/>
  <c r="I4" i="30"/>
  <c r="H4" i="30"/>
  <c r="AA3" i="30"/>
  <c r="Z3" i="30"/>
  <c r="W3" i="30"/>
  <c r="X3" i="30" s="1"/>
  <c r="T3" i="30"/>
  <c r="S3" i="30"/>
  <c r="R3" i="30"/>
  <c r="Q3" i="30"/>
  <c r="P3" i="30"/>
  <c r="O3" i="30"/>
  <c r="N3" i="30"/>
  <c r="M3" i="30"/>
  <c r="L3" i="30"/>
  <c r="I3" i="30"/>
  <c r="H3" i="30"/>
  <c r="AA2" i="30"/>
  <c r="Z2" i="30"/>
  <c r="AC2" i="30" s="1"/>
  <c r="W2" i="30"/>
  <c r="X2" i="30" s="1"/>
  <c r="T2" i="30"/>
  <c r="S2" i="30"/>
  <c r="R2" i="30"/>
  <c r="Q2" i="30"/>
  <c r="P2" i="30"/>
  <c r="O2" i="30"/>
  <c r="N2" i="30"/>
  <c r="M2" i="30"/>
  <c r="L2" i="30"/>
  <c r="K2" i="30"/>
  <c r="H2" i="30"/>
  <c r="P9" i="5"/>
  <c r="P13" i="5"/>
  <c r="F13" i="5" l="1"/>
  <c r="F9" i="5"/>
  <c r="AB27" i="30"/>
  <c r="U27" i="30" s="1"/>
  <c r="K27" i="30" s="1"/>
  <c r="AB23" i="30"/>
  <c r="U23" i="30" s="1"/>
  <c r="S23" i="30" s="1"/>
  <c r="AC3" i="30"/>
  <c r="AB10" i="30"/>
  <c r="U10" i="30" s="1"/>
  <c r="N10" i="30" s="1"/>
  <c r="AB19" i="30"/>
  <c r="U19" i="30" s="1"/>
  <c r="P19" i="30" s="1"/>
  <c r="AB2" i="30"/>
  <c r="U2" i="30" s="1"/>
  <c r="AB3" i="30"/>
  <c r="U3" i="30" s="1"/>
  <c r="AC6" i="30"/>
  <c r="AB7" i="30"/>
  <c r="U7" i="30" s="1"/>
  <c r="AB11" i="30"/>
  <c r="U11" i="30" s="1"/>
  <c r="L11" i="30" s="1"/>
  <c r="AB15" i="30"/>
  <c r="U15" i="30" s="1"/>
  <c r="Q15" i="30" s="1"/>
  <c r="AC16" i="30"/>
  <c r="AC23" i="30"/>
  <c r="AC10" i="30"/>
  <c r="AC15" i="30"/>
  <c r="AB24" i="30"/>
  <c r="U24" i="30" s="1"/>
  <c r="V24" i="30" s="1"/>
  <c r="AC31" i="30"/>
  <c r="R36" i="30"/>
  <c r="AC29" i="30"/>
  <c r="AC8" i="30"/>
  <c r="AC14" i="30"/>
  <c r="AC20" i="30"/>
  <c r="AB22" i="30"/>
  <c r="U22" i="30" s="1"/>
  <c r="S22" i="30" s="1"/>
  <c r="AC27" i="30"/>
  <c r="AC30" i="30"/>
  <c r="AC34" i="30"/>
  <c r="AC35" i="30"/>
  <c r="AC12" i="30"/>
  <c r="AC22" i="30"/>
  <c r="AC32" i="30"/>
  <c r="H36" i="30"/>
  <c r="AC11" i="30"/>
  <c r="AB18" i="30"/>
  <c r="U18" i="30" s="1"/>
  <c r="Y18" i="30" s="1"/>
  <c r="AB21" i="30"/>
  <c r="U21" i="30" s="1"/>
  <c r="Y21" i="30" s="1"/>
  <c r="AC28" i="30"/>
  <c r="O36" i="30"/>
  <c r="AB32" i="30"/>
  <c r="U32" i="30" s="1"/>
  <c r="AC7" i="30"/>
  <c r="AC18" i="30"/>
  <c r="AC19" i="30"/>
  <c r="AC24" i="30"/>
  <c r="AC26" i="30"/>
  <c r="V29" i="30"/>
  <c r="I2" i="30"/>
  <c r="L15" i="30"/>
  <c r="Y10" i="30"/>
  <c r="S27" i="30"/>
  <c r="Y7" i="30"/>
  <c r="K7" i="30"/>
  <c r="K11" i="30"/>
  <c r="M19" i="30"/>
  <c r="N23" i="30"/>
  <c r="AD32" i="30"/>
  <c r="AD30" i="30"/>
  <c r="Y31" i="30"/>
  <c r="S31" i="30"/>
  <c r="Y35" i="30"/>
  <c r="AC4" i="30"/>
  <c r="AB5" i="30"/>
  <c r="U5" i="30" s="1"/>
  <c r="K5" i="30" s="1"/>
  <c r="AB9" i="30"/>
  <c r="U9" i="30" s="1"/>
  <c r="AB13" i="30"/>
  <c r="U13" i="30" s="1"/>
  <c r="N13" i="30" s="1"/>
  <c r="AB17" i="30"/>
  <c r="U17" i="30" s="1"/>
  <c r="N17" i="30" s="1"/>
  <c r="AD23" i="30"/>
  <c r="V23" i="30" s="1"/>
  <c r="AB25" i="30"/>
  <c r="U25" i="30" s="1"/>
  <c r="T25" i="30" s="1"/>
  <c r="AD27" i="30"/>
  <c r="V27" i="30" s="1"/>
  <c r="AD31" i="30"/>
  <c r="V31" i="30" s="1"/>
  <c r="AB33" i="30"/>
  <c r="U33" i="30" s="1"/>
  <c r="AD35" i="30"/>
  <c r="V35" i="30" s="1"/>
  <c r="AC5" i="30"/>
  <c r="AB6" i="30"/>
  <c r="U6" i="30" s="1"/>
  <c r="AC9" i="30"/>
  <c r="AC13" i="30"/>
  <c r="AB14" i="30"/>
  <c r="U14" i="30" s="1"/>
  <c r="L14" i="30" s="1"/>
  <c r="AC17" i="30"/>
  <c r="AC21" i="30"/>
  <c r="AC25" i="30"/>
  <c r="AB26" i="30"/>
  <c r="U26" i="30" s="1"/>
  <c r="Y29" i="30"/>
  <c r="AB30" i="30"/>
  <c r="U30" i="30" s="1"/>
  <c r="AC33" i="30"/>
  <c r="AB34" i="30"/>
  <c r="U34" i="30" s="1"/>
  <c r="AB4" i="30"/>
  <c r="AB8" i="30"/>
  <c r="AB12" i="30"/>
  <c r="AB16" i="30"/>
  <c r="AB20" i="30"/>
  <c r="AB28" i="30"/>
  <c r="P4" i="5"/>
  <c r="F4" i="5" s="1"/>
  <c r="P81" i="5"/>
  <c r="F81" i="5" s="1"/>
  <c r="P85" i="5"/>
  <c r="F85" i="5" l="1"/>
  <c r="AD11" i="30"/>
  <c r="Y27" i="30"/>
  <c r="J3" i="30"/>
  <c r="K3" i="30"/>
  <c r="K6" i="30"/>
  <c r="L6" i="30"/>
  <c r="Y2" i="30"/>
  <c r="J2" i="30"/>
  <c r="AD2" i="30"/>
  <c r="V2" i="30" s="1"/>
  <c r="AE2" i="30" s="1"/>
  <c r="Y23" i="30"/>
  <c r="V11" i="30"/>
  <c r="AD3" i="30"/>
  <c r="V3" i="30" s="1"/>
  <c r="AD19" i="30"/>
  <c r="V19" i="30" s="1"/>
  <c r="AE19" i="30" s="1"/>
  <c r="Y19" i="30"/>
  <c r="Y3" i="30"/>
  <c r="Y11" i="30"/>
  <c r="Y15" i="30"/>
  <c r="AD7" i="30"/>
  <c r="V7" i="30" s="1"/>
  <c r="AE7" i="30" s="1"/>
  <c r="AD10" i="30"/>
  <c r="V10" i="30" s="1"/>
  <c r="AE10" i="30" s="1"/>
  <c r="V18" i="30"/>
  <c r="AE18" i="30" s="1"/>
  <c r="N85" i="5"/>
  <c r="N81" i="5"/>
  <c r="Y22" i="30"/>
  <c r="T22" i="30"/>
  <c r="AD6" i="30"/>
  <c r="V6" i="30" s="1"/>
  <c r="S21" i="30"/>
  <c r="AE29" i="30"/>
  <c r="AD9" i="30"/>
  <c r="V9" i="30" s="1"/>
  <c r="Y24" i="30"/>
  <c r="AE24" i="30" s="1"/>
  <c r="AD15" i="30"/>
  <c r="V15" i="30" s="1"/>
  <c r="AE35" i="30"/>
  <c r="AD14" i="30"/>
  <c r="V14" i="30" s="1"/>
  <c r="AD22" i="30"/>
  <c r="V22" i="30" s="1"/>
  <c r="AD21" i="30"/>
  <c r="V21" i="30" s="1"/>
  <c r="AE21" i="30" s="1"/>
  <c r="V30" i="30"/>
  <c r="AE27" i="30"/>
  <c r="AE31" i="30"/>
  <c r="AE23" i="30"/>
  <c r="AD16" i="30"/>
  <c r="U16" i="30"/>
  <c r="I16" i="30" s="1"/>
  <c r="I36" i="30" s="1"/>
  <c r="S32" i="30"/>
  <c r="Y32" i="30"/>
  <c r="AD12" i="30"/>
  <c r="U12" i="30"/>
  <c r="Q12" i="30" s="1"/>
  <c r="Y34" i="30"/>
  <c r="T34" i="30"/>
  <c r="Y26" i="30"/>
  <c r="K26" i="30"/>
  <c r="K36" i="30" s="1"/>
  <c r="N6" i="30"/>
  <c r="Y6" i="30"/>
  <c r="J13" i="30"/>
  <c r="Y13" i="30"/>
  <c r="Y5" i="30"/>
  <c r="L5" i="30"/>
  <c r="V32" i="30"/>
  <c r="AD26" i="30"/>
  <c r="V26" i="30" s="1"/>
  <c r="AD28" i="30"/>
  <c r="U28" i="30"/>
  <c r="AD8" i="30"/>
  <c r="U8" i="30"/>
  <c r="Y14" i="30"/>
  <c r="Q14" i="30"/>
  <c r="AD13" i="30"/>
  <c r="V13" i="30" s="1"/>
  <c r="AD34" i="30"/>
  <c r="V34" i="30" s="1"/>
  <c r="AD25" i="30"/>
  <c r="V25" i="30" s="1"/>
  <c r="Y33" i="30"/>
  <c r="M33" i="30"/>
  <c r="M36" i="30" s="1"/>
  <c r="AD20" i="30"/>
  <c r="U20" i="30"/>
  <c r="AD4" i="30"/>
  <c r="U4" i="30"/>
  <c r="L4" i="30" s="1"/>
  <c r="Y30" i="30"/>
  <c r="P30" i="30"/>
  <c r="P36" i="30" s="1"/>
  <c r="N25" i="30"/>
  <c r="Y25" i="30"/>
  <c r="Y17" i="30"/>
  <c r="Q17" i="30"/>
  <c r="Y9" i="30"/>
  <c r="AE9" i="30" s="1"/>
  <c r="L9" i="30"/>
  <c r="AD5" i="30"/>
  <c r="V5" i="30" s="1"/>
  <c r="AD17" i="30"/>
  <c r="V17" i="30" s="1"/>
  <c r="AD33" i="30"/>
  <c r="V33" i="30" s="1"/>
  <c r="K85" i="5"/>
  <c r="K81" i="5"/>
  <c r="I81" i="5"/>
  <c r="J81" i="5"/>
  <c r="M81" i="5"/>
  <c r="G81" i="5"/>
  <c r="H81" i="5"/>
  <c r="AE11" i="30" l="1"/>
  <c r="AE3" i="30"/>
  <c r="AE15" i="30"/>
  <c r="T36" i="30"/>
  <c r="AE14" i="30"/>
  <c r="AE25" i="30"/>
  <c r="AE6" i="30"/>
  <c r="E81" i="5"/>
  <c r="AE22" i="30"/>
  <c r="AE34" i="30"/>
  <c r="AE33" i="30"/>
  <c r="AE30" i="30"/>
  <c r="V12" i="30"/>
  <c r="AE26" i="30"/>
  <c r="AE5" i="30"/>
  <c r="AE32" i="30"/>
  <c r="AE17" i="30"/>
  <c r="AE13" i="30"/>
  <c r="L20" i="30"/>
  <c r="Y20" i="30"/>
  <c r="L8" i="30"/>
  <c r="Y8" i="30"/>
  <c r="N16" i="30"/>
  <c r="N36" i="30" s="1"/>
  <c r="Y16" i="30"/>
  <c r="M85" i="5"/>
  <c r="V20" i="30"/>
  <c r="V8" i="30"/>
  <c r="V16" i="30"/>
  <c r="J4" i="30"/>
  <c r="J36" i="30" s="1"/>
  <c r="Y4" i="30"/>
  <c r="U36" i="30"/>
  <c r="Q36" i="30"/>
  <c r="S28" i="30"/>
  <c r="S36" i="30" s="1"/>
  <c r="Y28" i="30"/>
  <c r="V4" i="30"/>
  <c r="V28" i="30"/>
  <c r="L12" i="30"/>
  <c r="Y12" i="30"/>
  <c r="J85" i="5"/>
  <c r="I85" i="5"/>
  <c r="H85" i="5"/>
  <c r="E9" i="5" l="1"/>
  <c r="AE20" i="30"/>
  <c r="E85" i="5"/>
  <c r="AE28" i="30"/>
  <c r="L36" i="30"/>
  <c r="AE12" i="30"/>
  <c r="AE8" i="30"/>
  <c r="AE16" i="30"/>
  <c r="AE4" i="30"/>
  <c r="E4" i="5" l="1"/>
  <c r="P15" i="5" l="1"/>
  <c r="F15" i="5" s="1"/>
  <c r="P8" i="5" l="1"/>
  <c r="F8" i="5" s="1"/>
  <c r="P18" i="5"/>
  <c r="F18" i="5" s="1"/>
  <c r="P6" i="5"/>
  <c r="F6" i="5" s="1"/>
  <c r="E15" i="5" l="1"/>
  <c r="E8" i="5" l="1"/>
  <c r="E13" i="5"/>
  <c r="E6" i="5" l="1"/>
  <c r="P5" i="5"/>
  <c r="F5" i="5" s="1"/>
  <c r="P77" i="5" l="1"/>
  <c r="P76" i="5"/>
  <c r="P75" i="5"/>
  <c r="P74" i="5"/>
  <c r="P73" i="5"/>
  <c r="F73" i="5" s="1"/>
  <c r="P70" i="5"/>
  <c r="P69" i="5"/>
  <c r="P67" i="5"/>
  <c r="F67" i="5" s="1"/>
  <c r="P66" i="5"/>
  <c r="F66" i="5" s="1"/>
  <c r="P68" i="5"/>
  <c r="F68" i="5" s="1"/>
  <c r="P96" i="5"/>
  <c r="F96" i="5" s="1"/>
  <c r="P97" i="5"/>
  <c r="F97" i="5" s="1"/>
  <c r="P89" i="5"/>
  <c r="F89" i="5" s="1"/>
  <c r="P92" i="5"/>
  <c r="F92" i="5" s="1"/>
  <c r="P14" i="5"/>
  <c r="F14" i="5" s="1"/>
  <c r="F70" i="5" l="1"/>
  <c r="F75" i="5"/>
  <c r="F76" i="5"/>
  <c r="F77" i="5"/>
  <c r="F69" i="5"/>
  <c r="F74" i="5"/>
  <c r="K73" i="5"/>
  <c r="N89" i="5"/>
  <c r="N69" i="5"/>
  <c r="N92" i="5"/>
  <c r="N70" i="5"/>
  <c r="N76" i="5"/>
  <c r="N77" i="5"/>
  <c r="N75" i="5"/>
  <c r="N68" i="5"/>
  <c r="N66" i="5"/>
  <c r="N67" i="5"/>
  <c r="N74" i="5"/>
  <c r="M96" i="5"/>
  <c r="N96" i="5"/>
  <c r="M97" i="5"/>
  <c r="N97" i="5"/>
  <c r="K75" i="5"/>
  <c r="M75" i="5"/>
  <c r="K92" i="5"/>
  <c r="M92" i="5"/>
  <c r="K70" i="5"/>
  <c r="M70" i="5"/>
  <c r="K66" i="5"/>
  <c r="M66" i="5"/>
  <c r="K77" i="5"/>
  <c r="M77" i="5"/>
  <c r="K69" i="5"/>
  <c r="M69" i="5"/>
  <c r="K68" i="5"/>
  <c r="M68" i="5"/>
  <c r="K76" i="5"/>
  <c r="M76" i="5"/>
  <c r="K67" i="5"/>
  <c r="M67" i="5"/>
  <c r="K74" i="5"/>
  <c r="M74" i="5"/>
  <c r="K97" i="5"/>
  <c r="K96" i="5"/>
  <c r="I77" i="5"/>
  <c r="J77" i="5"/>
  <c r="I97" i="5"/>
  <c r="J97" i="5"/>
  <c r="I67" i="5"/>
  <c r="J67" i="5"/>
  <c r="I74" i="5"/>
  <c r="J74" i="5"/>
  <c r="I66" i="5"/>
  <c r="J66" i="5"/>
  <c r="I96" i="5"/>
  <c r="J96" i="5"/>
  <c r="I69" i="5"/>
  <c r="J69" i="5"/>
  <c r="I75" i="5"/>
  <c r="J75" i="5"/>
  <c r="I73" i="5"/>
  <c r="J73" i="5"/>
  <c r="I68" i="5"/>
  <c r="J68" i="5"/>
  <c r="I70" i="5"/>
  <c r="J70" i="5"/>
  <c r="I76" i="5"/>
  <c r="J76" i="5"/>
  <c r="I92" i="5"/>
  <c r="J92" i="5"/>
  <c r="H69" i="5"/>
  <c r="H89" i="5"/>
  <c r="H73" i="5"/>
  <c r="H74" i="5"/>
  <c r="H75" i="5"/>
  <c r="H70" i="5"/>
  <c r="H68" i="5"/>
  <c r="H76" i="5"/>
  <c r="H92" i="5"/>
  <c r="H66" i="5"/>
  <c r="H77" i="5"/>
  <c r="H96" i="5"/>
  <c r="H67" i="5"/>
  <c r="G92" i="5"/>
  <c r="G67" i="5"/>
  <c r="G74" i="5"/>
  <c r="G96" i="5"/>
  <c r="G69" i="5"/>
  <c r="G75" i="5"/>
  <c r="G68" i="5"/>
  <c r="G70" i="5"/>
  <c r="G76" i="5"/>
  <c r="G89" i="5"/>
  <c r="G66" i="5"/>
  <c r="G73" i="5"/>
  <c r="G77" i="5"/>
  <c r="P25" i="5"/>
  <c r="F25" i="5" l="1"/>
  <c r="E77" i="5"/>
  <c r="E76" i="5"/>
  <c r="E75" i="5"/>
  <c r="E70" i="5"/>
  <c r="E67" i="5"/>
  <c r="E97" i="5"/>
  <c r="E74" i="5"/>
  <c r="E69" i="5"/>
  <c r="N25" i="5"/>
  <c r="K25" i="5"/>
  <c r="M25" i="5"/>
  <c r="I25" i="5"/>
  <c r="J25" i="5"/>
  <c r="H25" i="5"/>
  <c r="G25" i="5"/>
  <c r="P16" i="5"/>
  <c r="F16" i="5" s="1"/>
  <c r="E25" i="5" l="1"/>
  <c r="P84" i="5"/>
  <c r="F84" i="5" l="1"/>
  <c r="N84" i="5"/>
  <c r="K84" i="5"/>
  <c r="M84" i="5"/>
  <c r="I84" i="5"/>
  <c r="J84" i="5"/>
  <c r="H84" i="5"/>
  <c r="G84" i="5"/>
  <c r="P7" i="5"/>
  <c r="F7" i="5" s="1"/>
  <c r="P60" i="5"/>
  <c r="P17" i="5"/>
  <c r="F17" i="5" s="1"/>
  <c r="P19" i="5"/>
  <c r="F19" i="5" s="1"/>
  <c r="P10" i="5"/>
  <c r="F10" i="5" s="1"/>
  <c r="F60" i="5" l="1"/>
  <c r="N60" i="5"/>
  <c r="K60" i="5"/>
  <c r="M60" i="5"/>
  <c r="I60" i="5"/>
  <c r="J60" i="5"/>
  <c r="H60" i="5"/>
  <c r="G60" i="5"/>
  <c r="P3" i="5"/>
  <c r="F3" i="5" s="1"/>
  <c r="P83" i="5" l="1"/>
  <c r="F83" i="5" s="1"/>
  <c r="P86" i="5"/>
  <c r="P82" i="5"/>
  <c r="F82" i="5" s="1"/>
  <c r="P11" i="5"/>
  <c r="F11" i="5" s="1"/>
  <c r="P12" i="5"/>
  <c r="F12" i="5" s="1"/>
  <c r="P26" i="5"/>
  <c r="P24" i="5"/>
  <c r="F24" i="5" s="1"/>
  <c r="P27" i="5"/>
  <c r="P28" i="5"/>
  <c r="P31" i="5"/>
  <c r="F31" i="5" s="1"/>
  <c r="P32" i="5"/>
  <c r="F32" i="5" s="1"/>
  <c r="P33" i="5"/>
  <c r="F33" i="5" s="1"/>
  <c r="P34" i="5"/>
  <c r="F34" i="5" s="1"/>
  <c r="P35" i="5"/>
  <c r="P38" i="5"/>
  <c r="P39" i="5"/>
  <c r="P40" i="5"/>
  <c r="P41" i="5"/>
  <c r="P42" i="5"/>
  <c r="P45" i="5"/>
  <c r="P46" i="5"/>
  <c r="P47" i="5"/>
  <c r="P48" i="5"/>
  <c r="P49" i="5"/>
  <c r="P53" i="5"/>
  <c r="P52" i="5"/>
  <c r="P54" i="5"/>
  <c r="P55" i="5"/>
  <c r="P56" i="5"/>
  <c r="P59" i="5"/>
  <c r="F59" i="5" s="1"/>
  <c r="P61" i="5"/>
  <c r="P62" i="5"/>
  <c r="P63" i="5"/>
  <c r="P80" i="5"/>
  <c r="F80" i="5" s="1"/>
  <c r="P90" i="5"/>
  <c r="F90" i="5" s="1"/>
  <c r="P91" i="5"/>
  <c r="P93" i="5"/>
  <c r="P98" i="5"/>
  <c r="P99" i="5"/>
  <c r="P100" i="5"/>
  <c r="P105" i="5"/>
  <c r="P103" i="5"/>
  <c r="P104" i="5"/>
  <c r="P107" i="5"/>
  <c r="P106" i="5"/>
  <c r="P110" i="5"/>
  <c r="P111" i="5"/>
  <c r="P112" i="5"/>
  <c r="P113" i="5"/>
  <c r="P114" i="5"/>
  <c r="F48" i="5" l="1"/>
  <c r="F63" i="5"/>
  <c r="F28" i="5"/>
  <c r="F49" i="5"/>
  <c r="F98" i="5"/>
  <c r="F47" i="5"/>
  <c r="F35" i="5"/>
  <c r="F26" i="5"/>
  <c r="F62" i="5"/>
  <c r="F111" i="5"/>
  <c r="F107" i="5"/>
  <c r="F55" i="5"/>
  <c r="F45" i="5"/>
  <c r="F113" i="5"/>
  <c r="O53" i="5"/>
  <c r="F53" i="5"/>
  <c r="F112" i="5"/>
  <c r="F39" i="5"/>
  <c r="F99" i="5"/>
  <c r="F106" i="5"/>
  <c r="F56" i="5"/>
  <c r="F46" i="5"/>
  <c r="F54" i="5"/>
  <c r="F42" i="5"/>
  <c r="F105" i="5"/>
  <c r="F40" i="5"/>
  <c r="F100" i="5"/>
  <c r="F27" i="5"/>
  <c r="F114" i="5"/>
  <c r="F52" i="5"/>
  <c r="F41" i="5"/>
  <c r="F38" i="5"/>
  <c r="F61" i="5"/>
  <c r="F110" i="5"/>
  <c r="F104" i="5"/>
  <c r="F103" i="5"/>
  <c r="F86" i="5"/>
  <c r="F93" i="5"/>
  <c r="F91" i="5"/>
  <c r="N80" i="5"/>
  <c r="N52" i="5"/>
  <c r="N41" i="5"/>
  <c r="N31" i="5"/>
  <c r="N82" i="5"/>
  <c r="N63" i="5"/>
  <c r="N53" i="5"/>
  <c r="N40" i="5"/>
  <c r="N86" i="5"/>
  <c r="N99" i="5"/>
  <c r="N91" i="5"/>
  <c r="N62" i="5"/>
  <c r="N55" i="5"/>
  <c r="N49" i="5"/>
  <c r="N45" i="5"/>
  <c r="N39" i="5"/>
  <c r="N33" i="5"/>
  <c r="N27" i="5"/>
  <c r="N93" i="5"/>
  <c r="N59" i="5"/>
  <c r="N47" i="5"/>
  <c r="N35" i="5"/>
  <c r="N26" i="5"/>
  <c r="N100" i="5"/>
  <c r="N56" i="5"/>
  <c r="N46" i="5"/>
  <c r="N34" i="5"/>
  <c r="N28" i="5"/>
  <c r="N98" i="5"/>
  <c r="N90" i="5"/>
  <c r="N54" i="5"/>
  <c r="N48" i="5"/>
  <c r="N42" i="5"/>
  <c r="N38" i="5"/>
  <c r="N32" i="5"/>
  <c r="N24" i="5"/>
  <c r="M104" i="5"/>
  <c r="N104" i="5"/>
  <c r="M83" i="5"/>
  <c r="N83" i="5"/>
  <c r="M114" i="5"/>
  <c r="N114" i="5"/>
  <c r="M110" i="5"/>
  <c r="N110" i="5"/>
  <c r="M103" i="5"/>
  <c r="N103" i="5"/>
  <c r="M106" i="5"/>
  <c r="N106" i="5"/>
  <c r="M111" i="5"/>
  <c r="N111" i="5"/>
  <c r="M113" i="5"/>
  <c r="N113" i="5"/>
  <c r="M105" i="5"/>
  <c r="N105" i="5"/>
  <c r="M112" i="5"/>
  <c r="N112" i="5"/>
  <c r="M107" i="5"/>
  <c r="N107" i="5"/>
  <c r="K91" i="5"/>
  <c r="M91" i="5"/>
  <c r="K55" i="5"/>
  <c r="M55" i="5"/>
  <c r="K49" i="5"/>
  <c r="M49" i="5"/>
  <c r="K45" i="5"/>
  <c r="M45" i="5"/>
  <c r="K39" i="5"/>
  <c r="M39" i="5"/>
  <c r="K27" i="5"/>
  <c r="M27" i="5"/>
  <c r="K90" i="5"/>
  <c r="M90" i="5"/>
  <c r="K54" i="5"/>
  <c r="M54" i="5"/>
  <c r="K42" i="5"/>
  <c r="M42" i="5"/>
  <c r="K38" i="5"/>
  <c r="M38" i="5"/>
  <c r="K80" i="5"/>
  <c r="M80" i="5"/>
  <c r="K52" i="5"/>
  <c r="M52" i="5"/>
  <c r="K47" i="5"/>
  <c r="M47" i="5"/>
  <c r="K41" i="5"/>
  <c r="M41" i="5"/>
  <c r="K26" i="5"/>
  <c r="M26" i="5"/>
  <c r="K82" i="5"/>
  <c r="M82" i="5"/>
  <c r="K99" i="5"/>
  <c r="M99" i="5"/>
  <c r="K62" i="5"/>
  <c r="M62" i="5"/>
  <c r="K98" i="5"/>
  <c r="M98" i="5"/>
  <c r="K48" i="5"/>
  <c r="M48" i="5"/>
  <c r="K24" i="5"/>
  <c r="M24" i="5"/>
  <c r="K100" i="5"/>
  <c r="M100" i="5"/>
  <c r="K63" i="5"/>
  <c r="M63" i="5"/>
  <c r="K56" i="5"/>
  <c r="M56" i="5"/>
  <c r="K53" i="5"/>
  <c r="M53" i="5"/>
  <c r="K46" i="5"/>
  <c r="M46" i="5"/>
  <c r="K40" i="5"/>
  <c r="M40" i="5"/>
  <c r="K28" i="5"/>
  <c r="M28" i="5"/>
  <c r="K86" i="5"/>
  <c r="M86" i="5"/>
  <c r="K59" i="5"/>
  <c r="M59" i="5"/>
  <c r="K35" i="5"/>
  <c r="M35" i="5"/>
  <c r="K32" i="5"/>
  <c r="M32" i="5"/>
  <c r="K31" i="5"/>
  <c r="M31" i="5"/>
  <c r="K34" i="5"/>
  <c r="M34" i="5"/>
  <c r="K33" i="5"/>
  <c r="M33" i="5"/>
  <c r="M93" i="5"/>
  <c r="J114" i="5"/>
  <c r="K114" i="5"/>
  <c r="J113" i="5"/>
  <c r="K113" i="5"/>
  <c r="J106" i="5"/>
  <c r="K106" i="5"/>
  <c r="J105" i="5"/>
  <c r="K105" i="5"/>
  <c r="J112" i="5"/>
  <c r="K112" i="5"/>
  <c r="J107" i="5"/>
  <c r="K107" i="5"/>
  <c r="J110" i="5"/>
  <c r="K110" i="5"/>
  <c r="J103" i="5"/>
  <c r="K103" i="5"/>
  <c r="J111" i="5"/>
  <c r="K111" i="5"/>
  <c r="J104" i="5"/>
  <c r="K104" i="5"/>
  <c r="I83" i="5"/>
  <c r="K83" i="5"/>
  <c r="I98" i="5"/>
  <c r="J98" i="5"/>
  <c r="I48" i="5"/>
  <c r="J48" i="5"/>
  <c r="I38" i="5"/>
  <c r="J38" i="5"/>
  <c r="I24" i="5"/>
  <c r="J24" i="5"/>
  <c r="I59" i="5"/>
  <c r="J59" i="5"/>
  <c r="I52" i="5"/>
  <c r="J52" i="5"/>
  <c r="I47" i="5"/>
  <c r="J47" i="5"/>
  <c r="I41" i="5"/>
  <c r="J41" i="5"/>
  <c r="I35" i="5"/>
  <c r="J35" i="5"/>
  <c r="I31" i="5"/>
  <c r="J31" i="5"/>
  <c r="I26" i="5"/>
  <c r="J26" i="5"/>
  <c r="I54" i="5"/>
  <c r="J54" i="5"/>
  <c r="I42" i="5"/>
  <c r="J42" i="5"/>
  <c r="I32" i="5"/>
  <c r="J32" i="5"/>
  <c r="I100" i="5"/>
  <c r="J100" i="5"/>
  <c r="I63" i="5"/>
  <c r="J63" i="5"/>
  <c r="I56" i="5"/>
  <c r="J56" i="5"/>
  <c r="I53" i="5"/>
  <c r="J53" i="5"/>
  <c r="I46" i="5"/>
  <c r="J46" i="5"/>
  <c r="I40" i="5"/>
  <c r="J40" i="5"/>
  <c r="I34" i="5"/>
  <c r="J34" i="5"/>
  <c r="I28" i="5"/>
  <c r="J28" i="5"/>
  <c r="I99" i="5"/>
  <c r="J99" i="5"/>
  <c r="I62" i="5"/>
  <c r="J62" i="5"/>
  <c r="I55" i="5"/>
  <c r="J55" i="5"/>
  <c r="I49" i="5"/>
  <c r="J49" i="5"/>
  <c r="I45" i="5"/>
  <c r="J45" i="5"/>
  <c r="I39" i="5"/>
  <c r="J39" i="5"/>
  <c r="I33" i="5"/>
  <c r="J33" i="5"/>
  <c r="I27" i="5"/>
  <c r="J27" i="5"/>
  <c r="I91" i="5"/>
  <c r="J91" i="5"/>
  <c r="I90" i="5"/>
  <c r="J90" i="5"/>
  <c r="I80" i="5"/>
  <c r="J80" i="5"/>
  <c r="I82" i="5"/>
  <c r="J82" i="5"/>
  <c r="I86" i="5"/>
  <c r="J86" i="5"/>
  <c r="H113" i="5"/>
  <c r="I113" i="5"/>
  <c r="H111" i="5"/>
  <c r="I111" i="5"/>
  <c r="H110" i="5"/>
  <c r="I110" i="5"/>
  <c r="H106" i="5"/>
  <c r="I106" i="5"/>
  <c r="H105" i="5"/>
  <c r="I105" i="5"/>
  <c r="H107" i="5"/>
  <c r="I107" i="5"/>
  <c r="H104" i="5"/>
  <c r="I104" i="5"/>
  <c r="H103" i="5"/>
  <c r="I103" i="5"/>
  <c r="H114" i="5"/>
  <c r="I114" i="5"/>
  <c r="H112" i="5"/>
  <c r="I112" i="5"/>
  <c r="H26" i="5"/>
  <c r="H91" i="5"/>
  <c r="H55" i="5"/>
  <c r="H45" i="5"/>
  <c r="H33" i="5"/>
  <c r="H35" i="5"/>
  <c r="H34" i="5"/>
  <c r="H90" i="5"/>
  <c r="H54" i="5"/>
  <c r="H42" i="5"/>
  <c r="H32" i="5"/>
  <c r="H47" i="5"/>
  <c r="H80" i="5"/>
  <c r="H52" i="5"/>
  <c r="H41" i="5"/>
  <c r="H31" i="5"/>
  <c r="H82" i="5"/>
  <c r="H46" i="5"/>
  <c r="H100" i="5"/>
  <c r="H63" i="5"/>
  <c r="H53" i="5"/>
  <c r="H40" i="5"/>
  <c r="H28" i="5"/>
  <c r="H86" i="5"/>
  <c r="H59" i="5"/>
  <c r="H56" i="5"/>
  <c r="H99" i="5"/>
  <c r="H62" i="5"/>
  <c r="H49" i="5"/>
  <c r="H39" i="5"/>
  <c r="H27" i="5"/>
  <c r="H83" i="5"/>
  <c r="H98" i="5"/>
  <c r="H48" i="5"/>
  <c r="H38" i="5"/>
  <c r="H24" i="5"/>
  <c r="G113" i="5"/>
  <c r="G47" i="5"/>
  <c r="G31" i="5"/>
  <c r="G26" i="5"/>
  <c r="G82" i="5"/>
  <c r="G110" i="5"/>
  <c r="G105" i="5"/>
  <c r="G100" i="5"/>
  <c r="G46" i="5"/>
  <c r="G28" i="5"/>
  <c r="G86" i="5"/>
  <c r="G114" i="5"/>
  <c r="G106" i="5"/>
  <c r="G112" i="5"/>
  <c r="G107" i="5"/>
  <c r="G111" i="5"/>
  <c r="G104" i="5"/>
  <c r="G99" i="5"/>
  <c r="G91" i="5"/>
  <c r="G62" i="5"/>
  <c r="G49" i="5"/>
  <c r="G45" i="5"/>
  <c r="G33" i="5"/>
  <c r="G27" i="5"/>
  <c r="G83" i="5"/>
  <c r="G103" i="5"/>
  <c r="G90" i="5"/>
  <c r="G61" i="5"/>
  <c r="G48" i="5"/>
  <c r="G24" i="5"/>
  <c r="G52" i="5"/>
  <c r="G63" i="5"/>
  <c r="G56" i="5"/>
  <c r="G53" i="5"/>
  <c r="G40" i="5"/>
  <c r="G34" i="5"/>
  <c r="G41" i="5"/>
  <c r="G35" i="5"/>
  <c r="G55" i="5"/>
  <c r="G39" i="5"/>
  <c r="G59" i="5"/>
  <c r="G98" i="5"/>
  <c r="G54" i="5"/>
  <c r="G42" i="5"/>
  <c r="G38" i="5"/>
  <c r="G32" i="5"/>
  <c r="G80" i="5"/>
  <c r="J83" i="5"/>
  <c r="E93" i="5" l="1"/>
  <c r="E47" i="5"/>
  <c r="E45" i="5"/>
  <c r="E48" i="5"/>
  <c r="E38" i="5"/>
  <c r="E99" i="5"/>
  <c r="E35" i="5"/>
  <c r="E100" i="5"/>
  <c r="E105" i="5"/>
  <c r="E104" i="5"/>
  <c r="E54" i="5"/>
  <c r="E55" i="5"/>
  <c r="E114" i="5"/>
  <c r="E49" i="5"/>
  <c r="E34" i="5"/>
  <c r="E53" i="5"/>
  <c r="E28" i="5"/>
  <c r="E112" i="5"/>
  <c r="E106" i="5"/>
  <c r="E86" i="5"/>
  <c r="E62" i="5"/>
  <c r="E111" i="5"/>
  <c r="E32" i="5"/>
  <c r="E42" i="5"/>
  <c r="E98" i="5"/>
  <c r="E39" i="5"/>
  <c r="E41" i="5"/>
  <c r="E107" i="5"/>
  <c r="E63" i="5"/>
  <c r="E46" i="5"/>
  <c r="E26" i="5"/>
  <c r="E113" i="5"/>
  <c r="E27" i="5"/>
  <c r="E91" i="5"/>
  <c r="E40" i="5"/>
  <c r="E56" i="5"/>
  <c r="E52" i="5"/>
  <c r="E24" i="5"/>
  <c r="E18" i="5"/>
  <c r="E66" i="5"/>
  <c r="E82" i="5"/>
  <c r="E110" i="5"/>
  <c r="E83" i="5"/>
  <c r="E84" i="5" l="1"/>
  <c r="E59" i="5"/>
  <c r="E60" i="5"/>
  <c r="E89" i="5"/>
  <c r="E103" i="5"/>
  <c r="E96" i="5"/>
  <c r="E92" i="5"/>
  <c r="E31" i="5"/>
  <c r="E73" i="5"/>
  <c r="E90" i="5"/>
  <c r="E68" i="5"/>
  <c r="E33" i="5"/>
  <c r="E61" i="5"/>
  <c r="E80" i="5"/>
  <c r="E14" i="5" l="1"/>
  <c r="E12" i="5" l="1"/>
  <c r="E5" i="5"/>
  <c r="E10" i="5"/>
  <c r="E7" i="5"/>
  <c r="E16" i="5" l="1"/>
  <c r="E19" i="5"/>
  <c r="E11" i="5"/>
  <c r="E17" i="5"/>
  <c r="E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61C4B6BE-ADB4-404F-9031-BCC61E184EE4}">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1ABD6202-C99A-48AC-A206-EF9B7B295C07}">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F715C2BE-3216-4158-855B-D37012C2642F}">
      <text>
        <r>
          <rPr>
            <b/>
            <sz val="9"/>
            <color indexed="81"/>
            <rFont val="Tahoma"/>
            <family val="2"/>
          </rPr>
          <t>rus: The numeric code for the class</t>
        </r>
      </text>
    </comment>
    <comment ref="AB1" authorId="0" shapeId="0" xr:uid="{BBA21AF0-174A-4AC8-B2AD-340D1BDC2B15}">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BE9F4181-8807-444A-B499-8ABB8B324D83}">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241C3170-FBF3-4310-8118-EBA0846B7E9F}">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sharedStrings.xml><?xml version="1.0" encoding="utf-8"?>
<sst xmlns="http://schemas.openxmlformats.org/spreadsheetml/2006/main" count="401" uniqueCount="187">
  <si>
    <t>Place</t>
  </si>
  <si>
    <t>Driver</t>
  </si>
  <si>
    <t>Class</t>
  </si>
  <si>
    <t>SNA</t>
  </si>
  <si>
    <t>SNC</t>
  </si>
  <si>
    <t>SNB</t>
  </si>
  <si>
    <t>CLASS CHAMPIONSHIPS</t>
  </si>
  <si>
    <t>Standard NA</t>
  </si>
  <si>
    <t>Standard NB</t>
  </si>
  <si>
    <t>Standard NC</t>
  </si>
  <si>
    <t>Open</t>
  </si>
  <si>
    <t>Restricted Open</t>
  </si>
  <si>
    <t>Overall Points</t>
  </si>
  <si>
    <t>RES</t>
  </si>
  <si>
    <t>OPN</t>
  </si>
  <si>
    <t>·</t>
  </si>
  <si>
    <t>SMOD</t>
  </si>
  <si>
    <t>Super Modified</t>
  </si>
  <si>
    <t>NA Clubman</t>
  </si>
  <si>
    <t>NB Clubman</t>
  </si>
  <si>
    <t>Standard ND</t>
  </si>
  <si>
    <t>NBC</t>
  </si>
  <si>
    <t>NAC</t>
  </si>
  <si>
    <t>Car No</t>
  </si>
  <si>
    <t>Fastest Lap</t>
  </si>
  <si>
    <t>Posted in:</t>
  </si>
  <si>
    <t># Entrants</t>
  </si>
  <si>
    <t>The adjustment to awarded points for each round will be made as follows:</t>
  </si>
  <si>
    <t>Equal or better than Benchmark Time</t>
  </si>
  <si>
    <t>1.001s to 2.000s over Benchmark Time</t>
  </si>
  <si>
    <t>+10pts</t>
  </si>
  <si>
    <t>+5pts</t>
  </si>
  <si>
    <t>+0pts</t>
  </si>
  <si>
    <t>-5pts</t>
  </si>
  <si>
    <t>-10pts</t>
  </si>
  <si>
    <t>NA/NB Modified</t>
  </si>
  <si>
    <t>NC/ND Modified</t>
  </si>
  <si>
    <t>SND</t>
  </si>
  <si>
    <t>ABMOD</t>
  </si>
  <si>
    <t>CDMOD</t>
  </si>
  <si>
    <t>Lap record</t>
  </si>
  <si>
    <t>secs off record</t>
  </si>
  <si>
    <t>Bmark Adjust</t>
  </si>
  <si>
    <t>Posn Pts</t>
  </si>
  <si>
    <t>Alan Conrad</t>
  </si>
  <si>
    <t>Robert Downes</t>
  </si>
  <si>
    <t>Steve Williamsz</t>
  </si>
  <si>
    <t>No of
Adj's</t>
  </si>
  <si>
    <t>Equal</t>
  </si>
  <si>
    <t>Code</t>
  </si>
  <si>
    <t>Description</t>
  </si>
  <si>
    <t>Rank</t>
  </si>
  <si>
    <t>After Adjustment</t>
  </si>
  <si>
    <t>Xclass
Adjust</t>
  </si>
  <si>
    <t>Score</t>
  </si>
  <si>
    <t>Posn</t>
  </si>
  <si>
    <t>Overall Pts</t>
  </si>
  <si>
    <t>Class Heirarchy</t>
  </si>
  <si>
    <t xml:space="preserve">Standard NA </t>
  </si>
  <si>
    <t xml:space="preserve">Standard NB </t>
  </si>
  <si>
    <t xml:space="preserve">NA Clubman </t>
  </si>
  <si>
    <t>Allocated Position Points</t>
  </si>
  <si>
    <t xml:space="preserve">Overall points are based on points scored within a class, including Cross-Class adjustments (so that each faster driver in a slower class will bump the faster class driver down one position in the points hierarchy allocation.) and Benchmark Time adjustments (+/- pts for relativity to Benchmark Time) </t>
  </si>
  <si>
    <t>Russell Garner</t>
  </si>
  <si>
    <t>Benchmark Times prior to event</t>
  </si>
  <si>
    <t>Alan</t>
  </si>
  <si>
    <t>CONRAD</t>
  </si>
  <si>
    <t>David</t>
  </si>
  <si>
    <t>ADAM</t>
  </si>
  <si>
    <t>Brendan Beavis</t>
  </si>
  <si>
    <t>Dean Hasnat</t>
  </si>
  <si>
    <t>Simon McLean</t>
  </si>
  <si>
    <t>1:54.6634</t>
  </si>
  <si>
    <t>-</t>
  </si>
  <si>
    <t>David Adam</t>
  </si>
  <si>
    <t>The Club Sprint Champion is the competitor who accrues the most overall Class Sprint Championship points for the season, omitting the competitor’s single worst result</t>
  </si>
  <si>
    <t>NCC</t>
  </si>
  <si>
    <t>NDC</t>
  </si>
  <si>
    <t>Max</t>
  </si>
  <si>
    <t>LLOYD</t>
  </si>
  <si>
    <t xml:space="preserve">NC Clubman </t>
  </si>
  <si>
    <t>ND Clubman</t>
  </si>
  <si>
    <t>Craig</t>
  </si>
  <si>
    <t>GIRVAN</t>
  </si>
  <si>
    <t>John</t>
  </si>
  <si>
    <t>NC Clubman</t>
  </si>
  <si>
    <t>2:00.5303</t>
  </si>
  <si>
    <t>0.001s to 0.500s over Benchmark Time</t>
  </si>
  <si>
    <t>0.501s to 1.000s over Benchmark Time</t>
  </si>
  <si>
    <t>Greater than 2.000s over Benchmark Time</t>
  </si>
  <si>
    <t>Steve Wiliamsz</t>
  </si>
  <si>
    <t>Craig Baird</t>
  </si>
  <si>
    <t>Dean</t>
  </si>
  <si>
    <t>HASNAT</t>
  </si>
  <si>
    <t>Gavin</t>
  </si>
  <si>
    <t>NEWMAN</t>
  </si>
  <si>
    <t>Sam</t>
  </si>
  <si>
    <t>HURST</t>
  </si>
  <si>
    <r>
      <t>Total Points</t>
    </r>
    <r>
      <rPr>
        <sz val="10"/>
        <rFont val="Arial"/>
        <family val="2"/>
      </rPr>
      <t xml:space="preserve"> (Drop x3)</t>
    </r>
  </si>
  <si>
    <t>The 2022 Class Championship points score for a competitor is the sum of the points score from each round, omitting the competitor’s three worst results</t>
  </si>
  <si>
    <t>Randy Stagno Navarra</t>
  </si>
  <si>
    <t>S8</t>
  </si>
  <si>
    <t>DOWNES</t>
  </si>
  <si>
    <t>Leigh</t>
  </si>
  <si>
    <t>MUMMERY</t>
  </si>
  <si>
    <t>Noel Heritage</t>
  </si>
  <si>
    <t>Craig Girvan</t>
  </si>
  <si>
    <t>Adrian Zadro</t>
  </si>
  <si>
    <t>John Downes</t>
  </si>
  <si>
    <t>Matt Brogan</t>
  </si>
  <si>
    <t>Hung Do</t>
  </si>
  <si>
    <t>Travis Nott</t>
  </si>
  <si>
    <t>Leon Bogers</t>
  </si>
  <si>
    <t>Roberto Ferrari</t>
  </si>
  <si>
    <t>Leigh Mummery</t>
  </si>
  <si>
    <t>Sam Hurst</t>
  </si>
  <si>
    <t>Russell</t>
  </si>
  <si>
    <t>GARNER</t>
  </si>
  <si>
    <t>Adrian</t>
  </si>
  <si>
    <t>ZADRO</t>
  </si>
  <si>
    <t>Roberto</t>
  </si>
  <si>
    <t>FERRARI</t>
  </si>
  <si>
    <t>Gareth Pedley</t>
  </si>
  <si>
    <t>WILLIAMSZ</t>
  </si>
  <si>
    <t>Steve</t>
  </si>
  <si>
    <t>S20</t>
  </si>
  <si>
    <t>S15</t>
  </si>
  <si>
    <t>S10</t>
  </si>
  <si>
    <t>S24</t>
  </si>
  <si>
    <t>Gavin Newman</t>
  </si>
  <si>
    <t>Simon Acfield</t>
  </si>
  <si>
    <t>S25</t>
  </si>
  <si>
    <t>Elmer Lara</t>
  </si>
  <si>
    <t>Max Lloyd</t>
  </si>
  <si>
    <t>1:51.0829</t>
  </si>
  <si>
    <t>S6</t>
  </si>
  <si>
    <t>1:55.2176</t>
  </si>
  <si>
    <t>1:55.3147</t>
  </si>
  <si>
    <t>1:56.5785</t>
  </si>
  <si>
    <t>Kutay Dal</t>
  </si>
  <si>
    <t>1:56.8561</t>
  </si>
  <si>
    <t>1:58.2934</t>
  </si>
  <si>
    <t>Mark Fitzgerald</t>
  </si>
  <si>
    <t>1:58.6048</t>
  </si>
  <si>
    <t>1:58.7745</t>
  </si>
  <si>
    <t>1:59.0165</t>
  </si>
  <si>
    <t>1:59.6631</t>
  </si>
  <si>
    <t>1:59.9990</t>
  </si>
  <si>
    <t>2:00.3783</t>
  </si>
  <si>
    <t>S26</t>
  </si>
  <si>
    <t>2:01.0350</t>
  </si>
  <si>
    <t>2:01.9709</t>
  </si>
  <si>
    <t>2:02.4627</t>
  </si>
  <si>
    <t>2:03.3329</t>
  </si>
  <si>
    <t>2:03.6137</t>
  </si>
  <si>
    <t>2:04.1492</t>
  </si>
  <si>
    <t>John Reid</t>
  </si>
  <si>
    <t>2:05.7900</t>
  </si>
  <si>
    <t>2:07.2776</t>
  </si>
  <si>
    <t>2:07.6295</t>
  </si>
  <si>
    <t>2:09.6741</t>
  </si>
  <si>
    <t>Derek Poulton</t>
  </si>
  <si>
    <t>2:12.3068</t>
  </si>
  <si>
    <t>Andrew Waddleton</t>
  </si>
  <si>
    <t>2:17.7078</t>
  </si>
  <si>
    <t>Travis Abreu</t>
  </si>
  <si>
    <t>2:20.1964</t>
  </si>
  <si>
    <t>2:29.4457</t>
  </si>
  <si>
    <t>Randy</t>
  </si>
  <si>
    <t>STAGNO NAVARRA</t>
  </si>
  <si>
    <t>Kutay</t>
  </si>
  <si>
    <t>DAL</t>
  </si>
  <si>
    <t>Matt</t>
  </si>
  <si>
    <t>BROGAN</t>
  </si>
  <si>
    <t>Andrew</t>
  </si>
  <si>
    <t>WADDLETON</t>
  </si>
  <si>
    <t>MX5 Club of Vic/Tas - MOTORSPORT CHAMPIONSHIP 2023</t>
  </si>
  <si>
    <t>1. Phillip Island 15/1/23</t>
  </si>
  <si>
    <t>2. Sandown 12/2/23</t>
  </si>
  <si>
    <t>3. Winton 2/4/23</t>
  </si>
  <si>
    <t>4. Tailem Bend SA 23/4/23</t>
  </si>
  <si>
    <t>5.Sandown 13/5/23</t>
  </si>
  <si>
    <t>6. Phillip Island 1/7/23</t>
  </si>
  <si>
    <t xml:space="preserve">7. Pheasant Wood 13/8/23 </t>
  </si>
  <si>
    <t>8. Broadford 26/8/23</t>
  </si>
  <si>
    <t>10. TBA</t>
  </si>
  <si>
    <t>9. TBA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</si>
</sst>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ss.000"/>
    <numFmt numFmtId="165" formatCode="0.000"/>
  </numFmts>
  <fonts count="15" x14ac:knownFonts="1">
    <font>
      <sz val="10"/>
      <name val="Arial"/>
    </font>
    <font>
      <u/>
      <sz val="10"/>
      <color indexed="12"/>
      <name val="Arial"/>
      <family val="2"/>
    </font>
    <font>
      <sz val="8"/>
      <name val="Arial"/>
      <family val="2"/>
    </font>
    <font>
      <b/>
      <u/>
      <sz val="12"/>
      <name val="Arial"/>
      <family val="2"/>
    </font>
    <font>
      <b/>
      <sz val="10"/>
      <name val="Arial"/>
      <family val="2"/>
    </font>
    <font>
      <sz val="10"/>
      <name val="Arial"/>
      <family val="2"/>
    </font>
    <font>
      <b/>
      <u/>
      <sz val="10"/>
      <name val="Arial"/>
      <family val="2"/>
    </font>
    <font>
      <sz val="10"/>
      <name val="Symbol"/>
      <family val="1"/>
      <charset val="2"/>
    </font>
    <font>
      <sz val="10"/>
      <color indexed="17"/>
      <name val="Arial"/>
      <family val="2"/>
    </font>
    <font>
      <sz val="11"/>
      <name val="Calibri"/>
      <family val="2"/>
    </font>
    <font>
      <b/>
      <sz val="11"/>
      <name val="Calibri"/>
      <family val="2"/>
    </font>
    <font>
      <sz val="9"/>
      <color indexed="81"/>
      <name val="Tahoma"/>
      <family val="2"/>
    </font>
    <font>
      <b/>
      <sz val="9"/>
      <color indexed="81"/>
      <name val="Tahoma"/>
      <family val="2"/>
    </font>
    <font>
      <sz val="11"/>
      <color rgb="FF000000"/>
      <name val="Calibri"/>
      <family val="2"/>
    </font>
    <font>
      <sz val="10"/>
      <color rgb="FFFF0000"/>
      <name val="Arial"/>
      <family val="2"/>
    </font>
  </fonts>
  <fills count="23">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3" tint="0.59999389629810485"/>
        <bgColor indexed="64"/>
      </patternFill>
    </fill>
    <fill>
      <patternFill patternType="solid">
        <fgColor rgb="FF92D05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rgb="FFFFFFCC"/>
        <bgColor indexed="64"/>
      </patternFill>
    </fill>
    <fill>
      <patternFill patternType="solid">
        <fgColor rgb="FFFFC000"/>
        <bgColor indexed="64"/>
      </patternFill>
    </fill>
    <fill>
      <patternFill patternType="solid">
        <fgColor theme="9" tint="0.79998168889431442"/>
        <bgColor indexed="64"/>
      </patternFill>
    </fill>
    <fill>
      <patternFill patternType="solid">
        <fgColor rgb="FF00B050"/>
        <bgColor indexed="64"/>
      </patternFill>
    </fill>
    <fill>
      <patternFill patternType="solid">
        <fgColor theme="6" tint="-0.249977111117893"/>
        <bgColor indexed="64"/>
      </patternFill>
    </fill>
    <fill>
      <patternFill patternType="solid">
        <fgColor theme="9" tint="-0.249977111117893"/>
        <bgColor indexed="64"/>
      </patternFill>
    </fill>
  </fills>
  <borders count="20">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s>
  <cellStyleXfs count="4">
    <xf numFmtId="0" fontId="0" fillId="0" borderId="0"/>
    <xf numFmtId="0" fontId="1" fillId="0" borderId="0" applyNumberFormat="0" applyFill="0" applyBorder="0" applyAlignment="0" applyProtection="0">
      <alignment vertical="top"/>
      <protection locked="0"/>
    </xf>
    <xf numFmtId="0" fontId="5" fillId="0" borderId="0"/>
    <xf numFmtId="0" fontId="5" fillId="0" borderId="0"/>
  </cellStyleXfs>
  <cellXfs count="316">
    <xf numFmtId="0" fontId="0" fillId="0" borderId="0" xfId="0"/>
    <xf numFmtId="0" fontId="4" fillId="0" borderId="0" xfId="0" applyFont="1" applyAlignment="1">
      <alignment horizontal="center"/>
    </xf>
    <xf numFmtId="0" fontId="4" fillId="0" borderId="0" xfId="0" quotePrefix="1" applyFont="1" applyAlignment="1">
      <alignment horizontal="center"/>
    </xf>
    <xf numFmtId="0" fontId="5" fillId="0" borderId="0" xfId="0" applyFont="1" applyAlignment="1">
      <alignment horizontal="center"/>
    </xf>
    <xf numFmtId="49" fontId="0" fillId="0" borderId="0" xfId="0" applyNumberFormat="1"/>
    <xf numFmtId="49" fontId="0" fillId="0" borderId="0" xfId="0" applyNumberFormat="1" applyAlignment="1">
      <alignment horizontal="center"/>
    </xf>
    <xf numFmtId="0" fontId="0" fillId="0" borderId="0" xfId="0" applyAlignment="1">
      <alignment horizontal="center"/>
    </xf>
    <xf numFmtId="0" fontId="0" fillId="0" borderId="0" xfId="0" applyAlignment="1">
      <alignment wrapText="1"/>
    </xf>
    <xf numFmtId="0" fontId="3" fillId="0" borderId="0" xfId="0" applyFont="1"/>
    <xf numFmtId="164" fontId="0" fillId="0" borderId="0" xfId="0" applyNumberFormat="1"/>
    <xf numFmtId="164" fontId="0" fillId="0" borderId="0" xfId="0" applyNumberFormat="1" applyAlignment="1">
      <alignment horizontal="center"/>
    </xf>
    <xf numFmtId="0" fontId="6" fillId="0" borderId="0" xfId="0" applyFont="1"/>
    <xf numFmtId="0" fontId="5" fillId="0" borderId="0" xfId="0" applyFont="1" applyAlignment="1">
      <alignment horizontal="left" vertical="top" wrapText="1"/>
    </xf>
    <xf numFmtId="49" fontId="5" fillId="0" borderId="0" xfId="0" applyNumberFormat="1" applyFont="1"/>
    <xf numFmtId="0" fontId="5" fillId="0" borderId="1" xfId="0" applyFont="1" applyBorder="1" applyAlignment="1">
      <alignment horizontal="center" textRotation="90"/>
    </xf>
    <xf numFmtId="0" fontId="0" fillId="0" borderId="1" xfId="0" applyBorder="1" applyAlignment="1">
      <alignment textRotation="90"/>
    </xf>
    <xf numFmtId="0" fontId="4"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7" fillId="0" borderId="0" xfId="0" applyFont="1" applyAlignment="1">
      <alignment horizontal="center" vertical="top"/>
    </xf>
    <xf numFmtId="0" fontId="0" fillId="0" borderId="0" xfId="0" applyAlignment="1">
      <alignment horizontal="center" vertical="top"/>
    </xf>
    <xf numFmtId="0" fontId="4" fillId="4" borderId="0" xfId="0" quotePrefix="1" applyFont="1" applyFill="1" applyAlignment="1">
      <alignment horizontal="center"/>
    </xf>
    <xf numFmtId="0" fontId="0" fillId="4" borderId="0" xfId="0" applyFill="1" applyAlignment="1">
      <alignment horizontal="center"/>
    </xf>
    <xf numFmtId="0" fontId="6" fillId="4" borderId="0" xfId="0" applyFont="1" applyFill="1"/>
    <xf numFmtId="49" fontId="0" fillId="4" borderId="0" xfId="0" applyNumberFormat="1" applyFill="1" applyAlignment="1">
      <alignment horizontal="center"/>
    </xf>
    <xf numFmtId="0" fontId="0" fillId="6" borderId="0" xfId="0" applyFill="1"/>
    <xf numFmtId="0" fontId="0" fillId="5" borderId="0" xfId="0" applyFill="1" applyAlignment="1">
      <alignment horizontal="center"/>
    </xf>
    <xf numFmtId="0" fontId="6" fillId="5" borderId="0" xfId="0" applyFont="1" applyFill="1"/>
    <xf numFmtId="49" fontId="0" fillId="5" borderId="0" xfId="0" applyNumberFormat="1" applyFill="1"/>
    <xf numFmtId="0" fontId="4" fillId="5" borderId="0" xfId="0" quotePrefix="1" applyFont="1" applyFill="1" applyAlignment="1">
      <alignment horizontal="center"/>
    </xf>
    <xf numFmtId="0" fontId="5" fillId="5" borderId="0" xfId="0" applyFont="1" applyFill="1"/>
    <xf numFmtId="0" fontId="0" fillId="6" borderId="0" xfId="0" applyFill="1" applyAlignment="1">
      <alignment horizontal="center"/>
    </xf>
    <xf numFmtId="0" fontId="6" fillId="6" borderId="0" xfId="0" applyFont="1" applyFill="1"/>
    <xf numFmtId="0" fontId="4" fillId="6" borderId="0" xfId="0" quotePrefix="1" applyFont="1" applyFill="1" applyAlignment="1">
      <alignment horizontal="center"/>
    </xf>
    <xf numFmtId="49" fontId="4" fillId="0" borderId="0" xfId="0" applyNumberFormat="1" applyFont="1"/>
    <xf numFmtId="0" fontId="4" fillId="0" borderId="0" xfId="0" applyFont="1" applyAlignment="1">
      <alignment horizontal="center" wrapText="1"/>
    </xf>
    <xf numFmtId="0" fontId="4" fillId="0" borderId="0" xfId="0" applyFont="1" applyAlignment="1">
      <alignment horizontal="center" textRotation="90"/>
    </xf>
    <xf numFmtId="0" fontId="0" fillId="7" borderId="0" xfId="0" applyFill="1"/>
    <xf numFmtId="0" fontId="0" fillId="7" borderId="0" xfId="0" applyFill="1" applyAlignment="1">
      <alignment horizontal="center"/>
    </xf>
    <xf numFmtId="0" fontId="5" fillId="7" borderId="0" xfId="0" applyFont="1" applyFill="1"/>
    <xf numFmtId="0" fontId="4" fillId="7" borderId="0" xfId="0" quotePrefix="1" applyFont="1" applyFill="1" applyAlignment="1">
      <alignment horizontal="center"/>
    </xf>
    <xf numFmtId="0" fontId="4" fillId="7" borderId="0" xfId="0" applyFont="1" applyFill="1" applyAlignment="1">
      <alignment horizontal="center"/>
    </xf>
    <xf numFmtId="0" fontId="6" fillId="7" borderId="0" xfId="0" applyFont="1" applyFill="1"/>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5" borderId="4"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7" borderId="2" xfId="0" applyFont="1" applyFill="1" applyBorder="1" applyAlignment="1">
      <alignment horizontal="center"/>
    </xf>
    <xf numFmtId="0" fontId="4" fillId="7" borderId="3" xfId="0" applyFont="1" applyFill="1" applyBorder="1" applyAlignment="1">
      <alignment horizontal="center"/>
    </xf>
    <xf numFmtId="0" fontId="4" fillId="7" borderId="4" xfId="0" applyFont="1" applyFill="1" applyBorder="1" applyAlignment="1">
      <alignment horizontal="center"/>
    </xf>
    <xf numFmtId="0" fontId="4" fillId="6" borderId="2" xfId="0" applyFont="1" applyFill="1" applyBorder="1" applyAlignment="1">
      <alignment horizontal="center"/>
    </xf>
    <xf numFmtId="0" fontId="4" fillId="6" borderId="3" xfId="0" applyFont="1" applyFill="1" applyBorder="1" applyAlignment="1">
      <alignment horizontal="center"/>
    </xf>
    <xf numFmtId="0" fontId="4" fillId="6" borderId="4" xfId="0" applyFont="1" applyFill="1" applyBorder="1" applyAlignment="1">
      <alignment horizontal="center"/>
    </xf>
    <xf numFmtId="0" fontId="0" fillId="0" borderId="0" xfId="0" applyAlignment="1">
      <alignment horizontal="center" vertical="center"/>
    </xf>
    <xf numFmtId="0" fontId="1" fillId="0" borderId="0" xfId="1" applyAlignment="1" applyProtection="1">
      <alignment horizontal="center"/>
    </xf>
    <xf numFmtId="0" fontId="5" fillId="4" borderId="0" xfId="0" applyFont="1" applyFill="1"/>
    <xf numFmtId="0" fontId="5" fillId="6" borderId="0" xfId="0" applyFont="1" applyFill="1"/>
    <xf numFmtId="0" fontId="13" fillId="0" borderId="0" xfId="0" applyFont="1"/>
    <xf numFmtId="0" fontId="5" fillId="0" borderId="0" xfId="0" applyFont="1" applyAlignment="1">
      <alignment horizontal="left" vertical="top"/>
    </xf>
    <xf numFmtId="0" fontId="5" fillId="0" borderId="0" xfId="0" applyFont="1"/>
    <xf numFmtId="0" fontId="5" fillId="0" borderId="0" xfId="0" applyFont="1" applyAlignment="1">
      <alignment vertical="top"/>
    </xf>
    <xf numFmtId="0" fontId="10" fillId="0" borderId="0" xfId="0" applyFont="1" applyAlignment="1">
      <alignment vertical="center"/>
    </xf>
    <xf numFmtId="0" fontId="4" fillId="9" borderId="0" xfId="0" quotePrefix="1" applyFont="1" applyFill="1" applyAlignment="1">
      <alignment horizontal="center"/>
    </xf>
    <xf numFmtId="0" fontId="0" fillId="9" borderId="0" xfId="0" applyFill="1" applyAlignment="1">
      <alignment horizontal="center"/>
    </xf>
    <xf numFmtId="0" fontId="4" fillId="9" borderId="2" xfId="0" applyFont="1" applyFill="1" applyBorder="1" applyAlignment="1">
      <alignment horizontal="center"/>
    </xf>
    <xf numFmtId="0" fontId="4" fillId="9" borderId="3" xfId="0" applyFont="1" applyFill="1" applyBorder="1" applyAlignment="1">
      <alignment horizontal="center"/>
    </xf>
    <xf numFmtId="0" fontId="5" fillId="9" borderId="0" xfId="0" applyFont="1" applyFill="1"/>
    <xf numFmtId="0" fontId="0" fillId="9" borderId="0" xfId="0" applyFill="1"/>
    <xf numFmtId="0" fontId="4" fillId="9" borderId="4" xfId="0" applyFont="1" applyFill="1" applyBorder="1" applyAlignment="1">
      <alignment horizontal="center"/>
    </xf>
    <xf numFmtId="0" fontId="4" fillId="10" borderId="2" xfId="0" applyFont="1" applyFill="1" applyBorder="1" applyAlignment="1">
      <alignment horizontal="center"/>
    </xf>
    <xf numFmtId="0" fontId="4" fillId="10" borderId="3" xfId="0" applyFont="1" applyFill="1" applyBorder="1" applyAlignment="1">
      <alignment horizontal="center"/>
    </xf>
    <xf numFmtId="0" fontId="4" fillId="10" borderId="0" xfId="0" applyFont="1" applyFill="1" applyAlignment="1">
      <alignment horizontal="center"/>
    </xf>
    <xf numFmtId="0" fontId="4" fillId="10" borderId="4" xfId="0" applyFont="1" applyFill="1" applyBorder="1" applyAlignment="1">
      <alignment horizontal="center"/>
    </xf>
    <xf numFmtId="0" fontId="4" fillId="11" borderId="0" xfId="0" applyFont="1" applyFill="1" applyAlignment="1">
      <alignment horizontal="center"/>
    </xf>
    <xf numFmtId="0" fontId="0" fillId="11" borderId="0" xfId="0" applyFill="1"/>
    <xf numFmtId="164" fontId="0" fillId="10" borderId="0" xfId="0" applyNumberFormat="1" applyFill="1" applyAlignment="1">
      <alignment horizontal="center"/>
    </xf>
    <xf numFmtId="164" fontId="0" fillId="11" borderId="0" xfId="0" applyNumberFormat="1" applyFill="1" applyAlignment="1">
      <alignment horizontal="center"/>
    </xf>
    <xf numFmtId="0" fontId="5" fillId="11" borderId="0" xfId="0" applyFont="1" applyFill="1"/>
    <xf numFmtId="0" fontId="6" fillId="10" borderId="0" xfId="0" applyFont="1" applyFill="1"/>
    <xf numFmtId="164" fontId="0" fillId="10" borderId="0" xfId="0" applyNumberFormat="1" applyFill="1"/>
    <xf numFmtId="0" fontId="6" fillId="11" borderId="0" xfId="0" applyFont="1" applyFill="1"/>
    <xf numFmtId="164" fontId="0" fillId="11" borderId="0" xfId="0" applyNumberFormat="1" applyFill="1"/>
    <xf numFmtId="0" fontId="6" fillId="9" borderId="0" xfId="0" applyFont="1" applyFill="1"/>
    <xf numFmtId="49" fontId="0" fillId="9" borderId="0" xfId="0" applyNumberFormat="1" applyFill="1" applyAlignment="1">
      <alignment horizontal="center"/>
    </xf>
    <xf numFmtId="2" fontId="0" fillId="0" borderId="0" xfId="0" applyNumberFormat="1" applyAlignment="1">
      <alignment horizontal="center"/>
    </xf>
    <xf numFmtId="0" fontId="5" fillId="10" borderId="0" xfId="0" applyFont="1" applyFill="1"/>
    <xf numFmtId="0" fontId="4" fillId="4" borderId="0" xfId="0" applyFont="1" applyFill="1"/>
    <xf numFmtId="0" fontId="8" fillId="0" borderId="0" xfId="0" applyFont="1" applyAlignment="1">
      <alignment horizontal="center" vertical="center"/>
    </xf>
    <xf numFmtId="0" fontId="8" fillId="0" borderId="11" xfId="0" applyFont="1" applyBorder="1" applyAlignment="1">
      <alignment horizontal="center" vertical="center"/>
    </xf>
    <xf numFmtId="1" fontId="8" fillId="0" borderId="1" xfId="0" applyNumberFormat="1" applyFont="1" applyBorder="1" applyAlignment="1">
      <alignment horizontal="center"/>
    </xf>
    <xf numFmtId="0" fontId="0" fillId="13" borderId="0" xfId="0" applyFill="1" applyAlignment="1">
      <alignment horizontal="center"/>
    </xf>
    <xf numFmtId="0" fontId="0" fillId="14" borderId="17" xfId="0" applyFill="1" applyBorder="1"/>
    <xf numFmtId="0" fontId="0" fillId="14" borderId="17" xfId="0" applyFill="1" applyBorder="1" applyAlignment="1">
      <alignment horizontal="left" vertical="top"/>
    </xf>
    <xf numFmtId="0" fontId="0" fillId="14" borderId="17" xfId="0" applyFill="1" applyBorder="1" applyAlignment="1">
      <alignment horizontal="center"/>
    </xf>
    <xf numFmtId="0" fontId="0" fillId="14" borderId="17" xfId="0" applyFill="1" applyBorder="1" applyAlignment="1">
      <alignment horizontal="left" vertical="top" wrapText="1"/>
    </xf>
    <xf numFmtId="0" fontId="4" fillId="12" borderId="8" xfId="0" applyFont="1" applyFill="1" applyBorder="1" applyAlignment="1">
      <alignment horizontal="center" vertical="center" wrapText="1"/>
    </xf>
    <xf numFmtId="0" fontId="4" fillId="12" borderId="9" xfId="0" applyFont="1" applyFill="1" applyBorder="1" applyAlignment="1">
      <alignment horizontal="center" vertical="center" wrapText="1"/>
    </xf>
    <xf numFmtId="2" fontId="4" fillId="12" borderId="8" xfId="0" applyNumberFormat="1" applyFont="1" applyFill="1" applyBorder="1" applyAlignment="1">
      <alignment horizontal="center" vertical="center" wrapText="1"/>
    </xf>
    <xf numFmtId="0" fontId="0" fillId="13" borderId="6"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1" fontId="8" fillId="0" borderId="0" xfId="0" applyNumberFormat="1" applyFont="1" applyAlignment="1">
      <alignment horizontal="center"/>
    </xf>
    <xf numFmtId="0" fontId="0" fillId="13" borderId="8" xfId="0" applyFill="1" applyBorder="1" applyAlignment="1">
      <alignment horizontal="center"/>
    </xf>
    <xf numFmtId="0" fontId="4" fillId="0" borderId="0" xfId="0" applyFont="1" applyAlignment="1">
      <alignment horizontal="left" vertical="top"/>
    </xf>
    <xf numFmtId="0" fontId="4" fillId="4" borderId="8" xfId="0" applyFont="1" applyFill="1" applyBorder="1" applyAlignment="1">
      <alignment horizontal="left" vertical="top"/>
    </xf>
    <xf numFmtId="0" fontId="0" fillId="4" borderId="9" xfId="0" applyFill="1" applyBorder="1" applyAlignment="1">
      <alignment vertical="top"/>
    </xf>
    <xf numFmtId="0" fontId="4" fillId="4" borderId="8" xfId="0" applyFont="1" applyFill="1" applyBorder="1" applyAlignment="1">
      <alignment horizontal="center" vertical="top"/>
    </xf>
    <xf numFmtId="0" fontId="4" fillId="4" borderId="2" xfId="0" applyFont="1" applyFill="1" applyBorder="1" applyAlignment="1">
      <alignment horizontal="center" vertical="top"/>
    </xf>
    <xf numFmtId="0" fontId="4" fillId="4" borderId="2" xfId="0" applyFont="1" applyFill="1" applyBorder="1" applyAlignment="1">
      <alignment vertical="top"/>
    </xf>
    <xf numFmtId="0" fontId="0" fillId="14" borderId="2" xfId="0" applyFill="1" applyBorder="1" applyAlignment="1">
      <alignment horizontal="center" vertical="top"/>
    </xf>
    <xf numFmtId="0" fontId="5" fillId="14" borderId="8" xfId="0" applyFont="1" applyFill="1" applyBorder="1" applyAlignment="1">
      <alignment horizontal="left" vertical="top"/>
    </xf>
    <xf numFmtId="0" fontId="5" fillId="14" borderId="2" xfId="0" applyFont="1" applyFill="1" applyBorder="1" applyAlignment="1">
      <alignment horizontal="center" vertical="center"/>
    </xf>
    <xf numFmtId="0" fontId="0" fillId="14" borderId="8" xfId="0" applyFill="1" applyBorder="1" applyAlignment="1">
      <alignment horizontal="center" vertical="center"/>
    </xf>
    <xf numFmtId="0" fontId="0" fillId="14" borderId="4" xfId="0" applyFill="1" applyBorder="1" applyAlignment="1">
      <alignment horizontal="center" vertical="top"/>
    </xf>
    <xf numFmtId="0" fontId="5" fillId="14" borderId="1" xfId="0" applyFont="1" applyFill="1" applyBorder="1" applyAlignment="1">
      <alignment horizontal="left" vertical="top"/>
    </xf>
    <xf numFmtId="0" fontId="5" fillId="14" borderId="4" xfId="0" applyFont="1" applyFill="1" applyBorder="1" applyAlignment="1">
      <alignment horizontal="center" vertical="center"/>
    </xf>
    <xf numFmtId="0" fontId="0" fillId="14" borderId="1" xfId="0" applyFill="1" applyBorder="1" applyAlignment="1">
      <alignment horizontal="center" vertical="center"/>
    </xf>
    <xf numFmtId="0" fontId="5" fillId="14" borderId="8" xfId="0" applyFont="1" applyFill="1" applyBorder="1" applyAlignment="1">
      <alignment horizontal="left" vertical="top" wrapText="1"/>
    </xf>
    <xf numFmtId="0" fontId="5" fillId="14" borderId="1" xfId="0" applyFont="1" applyFill="1" applyBorder="1" applyAlignment="1">
      <alignment horizontal="left" vertical="top" wrapText="1"/>
    </xf>
    <xf numFmtId="0" fontId="0" fillId="14" borderId="12" xfId="0" applyFill="1" applyBorder="1" applyAlignment="1">
      <alignment horizontal="center" vertical="top"/>
    </xf>
    <xf numFmtId="0" fontId="0" fillId="14" borderId="13" xfId="0" applyFill="1" applyBorder="1" applyAlignment="1">
      <alignment horizontal="left" vertical="top"/>
    </xf>
    <xf numFmtId="0" fontId="5" fillId="14" borderId="12" xfId="0" applyFont="1" applyFill="1" applyBorder="1" applyAlignment="1">
      <alignment horizontal="center" vertical="center"/>
    </xf>
    <xf numFmtId="0" fontId="0" fillId="14" borderId="13" xfId="0" applyFill="1" applyBorder="1" applyAlignment="1">
      <alignment horizontal="center" vertical="center"/>
    </xf>
    <xf numFmtId="0" fontId="0" fillId="14" borderId="14" xfId="0" applyFill="1" applyBorder="1" applyAlignment="1">
      <alignment vertical="top"/>
    </xf>
    <xf numFmtId="0" fontId="0" fillId="14" borderId="1" xfId="0" applyFill="1" applyBorder="1" applyAlignment="1">
      <alignment horizontal="left" vertical="top"/>
    </xf>
    <xf numFmtId="0" fontId="0" fillId="14" borderId="10" xfId="0" applyFill="1" applyBorder="1" applyAlignment="1">
      <alignment vertical="top"/>
    </xf>
    <xf numFmtId="0" fontId="9" fillId="14" borderId="18" xfId="0" applyFont="1" applyFill="1" applyBorder="1" applyAlignment="1">
      <alignment vertical="center" wrapText="1"/>
    </xf>
    <xf numFmtId="0" fontId="9" fillId="14" borderId="19" xfId="0" applyFont="1" applyFill="1" applyBorder="1" applyAlignment="1">
      <alignment vertical="center" wrapText="1"/>
    </xf>
    <xf numFmtId="0" fontId="5" fillId="14" borderId="2" xfId="0" quotePrefix="1" applyFont="1" applyFill="1" applyBorder="1" applyAlignment="1">
      <alignment vertical="top"/>
    </xf>
    <xf numFmtId="0" fontId="5" fillId="14" borderId="3" xfId="0" quotePrefix="1" applyFont="1" applyFill="1" applyBorder="1" applyAlignment="1">
      <alignment vertical="top"/>
    </xf>
    <xf numFmtId="0" fontId="5" fillId="14" borderId="4" xfId="0" quotePrefix="1" applyFont="1" applyFill="1" applyBorder="1" applyAlignment="1">
      <alignment vertical="top"/>
    </xf>
    <xf numFmtId="0" fontId="4" fillId="4" borderId="15" xfId="0" applyFont="1" applyFill="1" applyBorder="1" applyAlignment="1">
      <alignment horizontal="center"/>
    </xf>
    <xf numFmtId="0" fontId="0" fillId="13" borderId="9" xfId="0" applyFill="1" applyBorder="1" applyAlignment="1">
      <alignment horizontal="center"/>
    </xf>
    <xf numFmtId="0" fontId="4" fillId="8" borderId="7"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5" fillId="0" borderId="6" xfId="0" applyFont="1" applyBorder="1" applyAlignment="1">
      <alignment horizontal="center"/>
    </xf>
    <xf numFmtId="0" fontId="0" fillId="0" borderId="1" xfId="0" applyBorder="1"/>
    <xf numFmtId="0" fontId="5" fillId="0" borderId="1" xfId="0" applyFont="1" applyBorder="1" applyAlignment="1">
      <alignment horizontal="center"/>
    </xf>
    <xf numFmtId="0" fontId="5" fillId="0" borderId="10" xfId="0" applyFont="1" applyBorder="1" applyAlignment="1">
      <alignment horizontal="center"/>
    </xf>
    <xf numFmtId="0" fontId="4" fillId="8" borderId="2" xfId="0" applyFont="1" applyFill="1" applyBorder="1" applyAlignment="1">
      <alignment horizontal="center"/>
    </xf>
    <xf numFmtId="164" fontId="4" fillId="11" borderId="3" xfId="0" applyNumberFormat="1" applyFont="1" applyFill="1" applyBorder="1" applyAlignment="1">
      <alignment horizontal="center"/>
    </xf>
    <xf numFmtId="164" fontId="4" fillId="9" borderId="3" xfId="0" applyNumberFormat="1" applyFont="1" applyFill="1" applyBorder="1" applyAlignment="1">
      <alignment horizontal="center"/>
    </xf>
    <xf numFmtId="164" fontId="4" fillId="7" borderId="3" xfId="0" applyNumberFormat="1" applyFont="1" applyFill="1" applyBorder="1" applyAlignment="1">
      <alignment horizontal="center"/>
    </xf>
    <xf numFmtId="0" fontId="4" fillId="11" borderId="3" xfId="0" applyFont="1" applyFill="1" applyBorder="1" applyAlignment="1">
      <alignment horizontal="center"/>
    </xf>
    <xf numFmtId="0" fontId="4" fillId="12" borderId="3" xfId="0" applyFont="1" applyFill="1" applyBorder="1" applyAlignment="1">
      <alignment horizontal="center"/>
    </xf>
    <xf numFmtId="164" fontId="4" fillId="6" borderId="4" xfId="0" applyNumberFormat="1" applyFont="1" applyFill="1" applyBorder="1" applyAlignment="1">
      <alignment horizontal="center"/>
    </xf>
    <xf numFmtId="164" fontId="4" fillId="8" borderId="2" xfId="0" applyNumberFormat="1" applyFont="1" applyFill="1" applyBorder="1" applyAlignment="1">
      <alignment horizontal="center"/>
    </xf>
    <xf numFmtId="1" fontId="8" fillId="0" borderId="10" xfId="0" applyNumberFormat="1" applyFont="1" applyBorder="1" applyAlignment="1">
      <alignment horizontal="center"/>
    </xf>
    <xf numFmtId="0" fontId="4" fillId="4" borderId="2" xfId="0" applyFont="1" applyFill="1" applyBorder="1" applyAlignment="1">
      <alignment horizontal="center" vertical="center" wrapText="1"/>
    </xf>
    <xf numFmtId="0" fontId="4" fillId="13" borderId="8"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0" fontId="14" fillId="0" borderId="0" xfId="0" applyFont="1" applyAlignment="1">
      <alignment horizontal="center"/>
    </xf>
    <xf numFmtId="0" fontId="0" fillId="13" borderId="1" xfId="0" applyFill="1" applyBorder="1" applyAlignment="1">
      <alignment horizontal="center"/>
    </xf>
    <xf numFmtId="0" fontId="0" fillId="13" borderId="10" xfId="0" applyFill="1" applyBorder="1" applyAlignment="1">
      <alignment horizontal="center"/>
    </xf>
    <xf numFmtId="0" fontId="4" fillId="3" borderId="16" xfId="0" applyFont="1" applyFill="1" applyBorder="1" applyAlignment="1">
      <alignment horizontal="center" vertical="center" wrapText="1"/>
    </xf>
    <xf numFmtId="0" fontId="4" fillId="3" borderId="13" xfId="0" applyFont="1" applyFill="1" applyBorder="1" applyAlignment="1">
      <alignment horizontal="left" vertical="center"/>
    </xf>
    <xf numFmtId="0" fontId="4" fillId="3" borderId="13" xfId="0" applyFont="1" applyFill="1" applyBorder="1" applyAlignment="1">
      <alignment horizontal="center" vertical="center"/>
    </xf>
    <xf numFmtId="0" fontId="4" fillId="6" borderId="13" xfId="0" applyFont="1" applyFill="1" applyBorder="1" applyAlignment="1">
      <alignment horizontal="center" vertical="center"/>
    </xf>
    <xf numFmtId="0" fontId="4" fillId="7" borderId="13" xfId="0" applyFont="1" applyFill="1" applyBorder="1" applyAlignment="1">
      <alignment horizontal="center" vertical="center"/>
    </xf>
    <xf numFmtId="0" fontId="4" fillId="9" borderId="13" xfId="0" applyFont="1" applyFill="1" applyBorder="1" applyAlignment="1">
      <alignment horizontal="center" vertical="center"/>
    </xf>
    <xf numFmtId="0" fontId="4" fillId="4" borderId="13" xfId="0" applyFont="1" applyFill="1" applyBorder="1" applyAlignment="1">
      <alignment horizontal="center" vertical="center"/>
    </xf>
    <xf numFmtId="0" fontId="4" fillId="12" borderId="13" xfId="0" applyFont="1" applyFill="1" applyBorder="1" applyAlignment="1">
      <alignment horizontal="center" vertical="center"/>
    </xf>
    <xf numFmtId="0" fontId="4" fillId="10" borderId="13" xfId="0" applyFont="1" applyFill="1" applyBorder="1" applyAlignment="1">
      <alignment horizontal="center" vertical="center"/>
    </xf>
    <xf numFmtId="0" fontId="4" fillId="5" borderId="13" xfId="0" applyFont="1" applyFill="1" applyBorder="1" applyAlignment="1">
      <alignment horizontal="center" vertical="center"/>
    </xf>
    <xf numFmtId="0" fontId="4" fillId="8" borderId="14" xfId="0" applyFont="1" applyFill="1" applyBorder="1" applyAlignment="1">
      <alignment horizontal="center" vertical="center"/>
    </xf>
    <xf numFmtId="0" fontId="5" fillId="0" borderId="8" xfId="0" applyFont="1" applyBorder="1" applyAlignment="1">
      <alignment horizontal="center"/>
    </xf>
    <xf numFmtId="0" fontId="5" fillId="0" borderId="9" xfId="0" applyFont="1" applyBorder="1" applyAlignment="1">
      <alignment horizontal="center"/>
    </xf>
    <xf numFmtId="164" fontId="4" fillId="5" borderId="3" xfId="0" applyNumberFormat="1" applyFont="1" applyFill="1" applyBorder="1" applyAlignment="1">
      <alignment horizontal="center"/>
    </xf>
    <xf numFmtId="164" fontId="4" fillId="4" borderId="3" xfId="0" applyNumberFormat="1" applyFont="1" applyFill="1" applyBorder="1" applyAlignment="1">
      <alignment horizontal="center"/>
    </xf>
    <xf numFmtId="49" fontId="4" fillId="12" borderId="3" xfId="0" applyNumberFormat="1" applyFont="1" applyFill="1" applyBorder="1" applyAlignment="1">
      <alignment horizontal="center"/>
    </xf>
    <xf numFmtId="164" fontId="4" fillId="3" borderId="13"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0" fontId="5" fillId="0" borderId="8" xfId="0" applyFont="1" applyBorder="1"/>
    <xf numFmtId="49" fontId="0" fillId="12" borderId="0" xfId="0" applyNumberFormat="1" applyFill="1" applyAlignment="1">
      <alignment horizontal="center"/>
    </xf>
    <xf numFmtId="0" fontId="0" fillId="16" borderId="0" xfId="0" applyFill="1"/>
    <xf numFmtId="0" fontId="4" fillId="16" borderId="0" xfId="0" quotePrefix="1" applyFont="1" applyFill="1" applyAlignment="1">
      <alignment horizontal="center"/>
    </xf>
    <xf numFmtId="0" fontId="5" fillId="16" borderId="0" xfId="0" applyFont="1" applyFill="1"/>
    <xf numFmtId="0" fontId="0" fillId="16" borderId="0" xfId="0" applyFill="1" applyAlignment="1">
      <alignment horizontal="center"/>
    </xf>
    <xf numFmtId="0" fontId="4" fillId="16" borderId="2" xfId="0" applyFont="1" applyFill="1" applyBorder="1" applyAlignment="1">
      <alignment horizontal="center"/>
    </xf>
    <xf numFmtId="0" fontId="4" fillId="16" borderId="3" xfId="0" applyFont="1" applyFill="1" applyBorder="1" applyAlignment="1">
      <alignment horizontal="center"/>
    </xf>
    <xf numFmtId="0" fontId="4" fillId="16" borderId="0" xfId="0" applyFont="1" applyFill="1" applyAlignment="1">
      <alignment horizontal="center"/>
    </xf>
    <xf numFmtId="0" fontId="4" fillId="16" borderId="4" xfId="0" applyFont="1" applyFill="1" applyBorder="1" applyAlignment="1">
      <alignment horizontal="center"/>
    </xf>
    <xf numFmtId="0" fontId="6" fillId="16" borderId="0" xfId="0" applyFont="1" applyFill="1"/>
    <xf numFmtId="49" fontId="0" fillId="16" borderId="0" xfId="0" applyNumberFormat="1" applyFill="1"/>
    <xf numFmtId="0" fontId="5" fillId="12" borderId="0" xfId="0" applyFont="1" applyFill="1" applyAlignment="1">
      <alignment horizontal="center"/>
    </xf>
    <xf numFmtId="0" fontId="4" fillId="12" borderId="0" xfId="0" quotePrefix="1" applyFont="1" applyFill="1" applyAlignment="1">
      <alignment horizontal="center"/>
    </xf>
    <xf numFmtId="0" fontId="5" fillId="12" borderId="0" xfId="0" applyFont="1" applyFill="1"/>
    <xf numFmtId="0" fontId="0" fillId="12" borderId="0" xfId="0" applyFill="1" applyAlignment="1">
      <alignment horizontal="center"/>
    </xf>
    <xf numFmtId="0" fontId="4" fillId="12" borderId="2" xfId="0" applyFont="1" applyFill="1" applyBorder="1" applyAlignment="1">
      <alignment horizontal="center"/>
    </xf>
    <xf numFmtId="0" fontId="6" fillId="12" borderId="0" xfId="0" applyFont="1" applyFill="1"/>
    <xf numFmtId="0" fontId="4" fillId="15" borderId="7" xfId="0" quotePrefix="1" applyFont="1" applyFill="1" applyBorder="1" applyAlignment="1">
      <alignment horizontal="center"/>
    </xf>
    <xf numFmtId="0" fontId="4" fillId="15" borderId="5" xfId="0" quotePrefix="1" applyFont="1" applyFill="1" applyBorder="1" applyAlignment="1">
      <alignment horizontal="center"/>
    </xf>
    <xf numFmtId="0" fontId="5" fillId="0" borderId="7" xfId="0" applyFont="1" applyBorder="1"/>
    <xf numFmtId="0" fontId="5" fillId="0" borderId="5" xfId="0" applyFont="1" applyBorder="1"/>
    <xf numFmtId="0" fontId="0" fillId="0" borderId="7" xfId="0" applyBorder="1" applyAlignment="1">
      <alignment horizontal="center"/>
    </xf>
    <xf numFmtId="0" fontId="5" fillId="17" borderId="0" xfId="0" applyFont="1" applyFill="1" applyAlignment="1">
      <alignment horizontal="center"/>
    </xf>
    <xf numFmtId="0" fontId="5" fillId="17" borderId="6" xfId="0" applyFont="1" applyFill="1" applyBorder="1" applyAlignment="1">
      <alignment horizontal="center"/>
    </xf>
    <xf numFmtId="0" fontId="5" fillId="16" borderId="0" xfId="0" applyFont="1" applyFill="1" applyAlignment="1">
      <alignment horizontal="center"/>
    </xf>
    <xf numFmtId="0" fontId="5" fillId="5" borderId="0" xfId="0" applyFont="1" applyFill="1" applyAlignment="1">
      <alignment horizontal="center"/>
    </xf>
    <xf numFmtId="0" fontId="0" fillId="20" borderId="0" xfId="0" applyFill="1"/>
    <xf numFmtId="0" fontId="4" fillId="20" borderId="0" xfId="0" applyFont="1" applyFill="1" applyAlignment="1">
      <alignment horizontal="center"/>
    </xf>
    <xf numFmtId="164" fontId="0" fillId="20" borderId="0" xfId="0" applyNumberFormat="1" applyFill="1" applyAlignment="1">
      <alignment horizontal="center"/>
    </xf>
    <xf numFmtId="0" fontId="4" fillId="20" borderId="4" xfId="0" applyFont="1" applyFill="1" applyBorder="1" applyAlignment="1">
      <alignment horizontal="center"/>
    </xf>
    <xf numFmtId="0" fontId="5" fillId="20" borderId="0" xfId="0" applyFont="1" applyFill="1" applyAlignment="1">
      <alignment horizontal="center"/>
    </xf>
    <xf numFmtId="0" fontId="6" fillId="21" borderId="0" xfId="0" applyFont="1" applyFill="1"/>
    <xf numFmtId="164" fontId="0" fillId="21" borderId="0" xfId="0" applyNumberFormat="1" applyFill="1"/>
    <xf numFmtId="164" fontId="0" fillId="21" borderId="0" xfId="0" applyNumberFormat="1" applyFill="1" applyAlignment="1">
      <alignment horizontal="center"/>
    </xf>
    <xf numFmtId="0" fontId="4" fillId="21" borderId="0" xfId="0" applyFont="1" applyFill="1" applyAlignment="1">
      <alignment horizontal="center"/>
    </xf>
    <xf numFmtId="0" fontId="5" fillId="21" borderId="0" xfId="0" applyFont="1" applyFill="1" applyAlignment="1">
      <alignment horizontal="center"/>
    </xf>
    <xf numFmtId="0" fontId="5" fillId="21" borderId="0" xfId="0" applyFont="1" applyFill="1"/>
    <xf numFmtId="0" fontId="4" fillId="21" borderId="2" xfId="0" applyFont="1" applyFill="1" applyBorder="1" applyAlignment="1">
      <alignment horizontal="center"/>
    </xf>
    <xf numFmtId="0" fontId="4" fillId="21" borderId="3" xfId="0" applyFont="1" applyFill="1" applyBorder="1" applyAlignment="1">
      <alignment horizontal="center"/>
    </xf>
    <xf numFmtId="0" fontId="0" fillId="21" borderId="0" xfId="0" applyFill="1"/>
    <xf numFmtId="0" fontId="4" fillId="21" borderId="4" xfId="0" applyFont="1" applyFill="1" applyBorder="1" applyAlignment="1">
      <alignment horizontal="center"/>
    </xf>
    <xf numFmtId="0" fontId="6" fillId="19" borderId="0" xfId="0" applyFont="1" applyFill="1"/>
    <xf numFmtId="164" fontId="0" fillId="19" borderId="0" xfId="0" applyNumberFormat="1" applyFill="1"/>
    <xf numFmtId="164" fontId="0" fillId="19" borderId="0" xfId="0" applyNumberFormat="1" applyFill="1" applyAlignment="1">
      <alignment horizontal="center"/>
    </xf>
    <xf numFmtId="0" fontId="4" fillId="19" borderId="0" xfId="0" applyFont="1" applyFill="1" applyAlignment="1">
      <alignment horizontal="center"/>
    </xf>
    <xf numFmtId="0" fontId="5" fillId="19" borderId="0" xfId="0" applyFont="1" applyFill="1" applyAlignment="1">
      <alignment horizontal="center"/>
    </xf>
    <xf numFmtId="0" fontId="4" fillId="19" borderId="0" xfId="0" quotePrefix="1" applyFont="1" applyFill="1" applyAlignment="1">
      <alignment horizontal="center"/>
    </xf>
    <xf numFmtId="0" fontId="5" fillId="19" borderId="0" xfId="0" applyFont="1" applyFill="1"/>
    <xf numFmtId="0" fontId="4" fillId="19" borderId="2" xfId="0" applyFont="1" applyFill="1" applyBorder="1" applyAlignment="1">
      <alignment horizontal="center"/>
    </xf>
    <xf numFmtId="0" fontId="4" fillId="19" borderId="3" xfId="0" applyFont="1" applyFill="1" applyBorder="1" applyAlignment="1">
      <alignment horizontal="center"/>
    </xf>
    <xf numFmtId="0" fontId="0" fillId="19" borderId="0" xfId="0" applyFill="1"/>
    <xf numFmtId="0" fontId="4" fillId="19" borderId="4" xfId="0" applyFont="1" applyFill="1" applyBorder="1" applyAlignment="1">
      <alignment horizontal="center"/>
    </xf>
    <xf numFmtId="0" fontId="5" fillId="10" borderId="0" xfId="0" applyFont="1" applyFill="1" applyAlignment="1">
      <alignment horizontal="center"/>
    </xf>
    <xf numFmtId="0" fontId="4" fillId="10" borderId="0" xfId="0" quotePrefix="1" applyFont="1" applyFill="1" applyAlignment="1">
      <alignment horizontal="center"/>
    </xf>
    <xf numFmtId="0" fontId="6" fillId="22" borderId="0" xfId="0" applyFont="1" applyFill="1"/>
    <xf numFmtId="164" fontId="0" fillId="22" borderId="0" xfId="0" applyNumberFormat="1" applyFill="1"/>
    <xf numFmtId="164" fontId="0" fillId="22" borderId="0" xfId="0" applyNumberFormat="1" applyFill="1" applyAlignment="1">
      <alignment horizontal="center"/>
    </xf>
    <xf numFmtId="0" fontId="4" fillId="22" borderId="0" xfId="0" applyFont="1" applyFill="1" applyAlignment="1">
      <alignment horizontal="center"/>
    </xf>
    <xf numFmtId="0" fontId="5" fillId="22" borderId="0" xfId="0" applyFont="1" applyFill="1" applyAlignment="1">
      <alignment horizontal="center"/>
    </xf>
    <xf numFmtId="0" fontId="4" fillId="22" borderId="0" xfId="0" quotePrefix="1" applyFont="1" applyFill="1" applyAlignment="1">
      <alignment horizontal="center"/>
    </xf>
    <xf numFmtId="0" fontId="5" fillId="22" borderId="0" xfId="0" applyFont="1" applyFill="1"/>
    <xf numFmtId="0" fontId="4" fillId="22" borderId="2" xfId="0" applyFont="1" applyFill="1" applyBorder="1" applyAlignment="1">
      <alignment horizontal="center"/>
    </xf>
    <xf numFmtId="0" fontId="4" fillId="22" borderId="3" xfId="0" applyFont="1" applyFill="1" applyBorder="1" applyAlignment="1">
      <alignment horizontal="center"/>
    </xf>
    <xf numFmtId="0" fontId="0" fillId="22" borderId="0" xfId="0" applyFill="1"/>
    <xf numFmtId="0" fontId="4" fillId="22" borderId="4" xfId="0" applyFont="1" applyFill="1" applyBorder="1" applyAlignment="1">
      <alignment horizontal="center"/>
    </xf>
    <xf numFmtId="0" fontId="6" fillId="18" borderId="0" xfId="0" applyFont="1" applyFill="1"/>
    <xf numFmtId="164" fontId="0" fillId="18" borderId="0" xfId="0" applyNumberFormat="1" applyFill="1"/>
    <xf numFmtId="164" fontId="0" fillId="18" borderId="0" xfId="0" applyNumberFormat="1" applyFill="1" applyAlignment="1">
      <alignment horizontal="center"/>
    </xf>
    <xf numFmtId="0" fontId="4" fillId="18" borderId="0" xfId="0" applyFont="1" applyFill="1" applyAlignment="1">
      <alignment horizontal="center"/>
    </xf>
    <xf numFmtId="0" fontId="5" fillId="18" borderId="0" xfId="0" applyFont="1" applyFill="1" applyAlignment="1">
      <alignment horizontal="center"/>
    </xf>
    <xf numFmtId="0" fontId="4" fillId="18" borderId="0" xfId="0" quotePrefix="1" applyFont="1" applyFill="1" applyAlignment="1">
      <alignment horizontal="center"/>
    </xf>
    <xf numFmtId="0" fontId="5" fillId="18" borderId="0" xfId="0" applyFont="1" applyFill="1"/>
    <xf numFmtId="0" fontId="4" fillId="18" borderId="2" xfId="0" applyFont="1" applyFill="1" applyBorder="1" applyAlignment="1">
      <alignment horizontal="center"/>
    </xf>
    <xf numFmtId="0" fontId="4" fillId="18" borderId="3" xfId="0" applyFont="1" applyFill="1" applyBorder="1" applyAlignment="1">
      <alignment horizontal="center"/>
    </xf>
    <xf numFmtId="0" fontId="4" fillId="18" borderId="4" xfId="0" applyFont="1" applyFill="1" applyBorder="1" applyAlignment="1">
      <alignment horizontal="center"/>
    </xf>
    <xf numFmtId="0" fontId="5" fillId="4" borderId="0" xfId="0" applyFont="1" applyFill="1" applyAlignment="1">
      <alignment horizontal="center"/>
    </xf>
    <xf numFmtId="0" fontId="5" fillId="9" borderId="0" xfId="0" applyFont="1" applyFill="1" applyAlignment="1">
      <alignment horizontal="center"/>
    </xf>
    <xf numFmtId="0" fontId="5" fillId="7" borderId="0" xfId="0" applyFont="1" applyFill="1" applyAlignment="1">
      <alignment horizontal="center"/>
    </xf>
    <xf numFmtId="0" fontId="5" fillId="6" borderId="0" xfId="0" applyFont="1" applyFill="1" applyAlignment="1">
      <alignment horizontal="center"/>
    </xf>
    <xf numFmtId="0" fontId="4" fillId="18" borderId="5" xfId="0" applyFont="1" applyFill="1" applyBorder="1" applyAlignment="1">
      <alignment horizontal="center" vertical="center" wrapText="1"/>
    </xf>
    <xf numFmtId="164" fontId="4" fillId="18" borderId="3" xfId="0" applyNumberFormat="1" applyFont="1" applyFill="1" applyBorder="1" applyAlignment="1">
      <alignment horizontal="center"/>
    </xf>
    <xf numFmtId="0" fontId="4" fillId="22" borderId="5" xfId="0" applyFont="1" applyFill="1" applyBorder="1" applyAlignment="1">
      <alignment horizontal="center" vertical="center" wrapText="1"/>
    </xf>
    <xf numFmtId="164" fontId="4" fillId="22" borderId="3" xfId="0" applyNumberFormat="1" applyFont="1" applyFill="1" applyBorder="1" applyAlignment="1">
      <alignment horizontal="center"/>
    </xf>
    <xf numFmtId="49" fontId="4" fillId="10" borderId="3" xfId="0" applyNumberFormat="1" applyFont="1" applyFill="1" applyBorder="1" applyAlignment="1">
      <alignment horizontal="center"/>
    </xf>
    <xf numFmtId="0" fontId="4" fillId="21" borderId="5" xfId="0" applyFont="1" applyFill="1" applyBorder="1" applyAlignment="1">
      <alignment horizontal="center" vertical="center" wrapText="1"/>
    </xf>
    <xf numFmtId="164" fontId="4" fillId="21" borderId="3" xfId="0" applyNumberFormat="1" applyFont="1" applyFill="1" applyBorder="1" applyAlignment="1">
      <alignment horizontal="center"/>
    </xf>
    <xf numFmtId="0" fontId="4" fillId="20" borderId="5" xfId="0" applyFont="1" applyFill="1" applyBorder="1" applyAlignment="1">
      <alignment horizontal="center" vertical="center" wrapText="1"/>
    </xf>
    <xf numFmtId="0" fontId="4" fillId="20" borderId="3" xfId="0" applyFont="1" applyFill="1" applyBorder="1" applyAlignment="1">
      <alignment horizontal="center"/>
    </xf>
    <xf numFmtId="164" fontId="4" fillId="20" borderId="3" xfId="0" applyNumberFormat="1" applyFont="1" applyFill="1" applyBorder="1" applyAlignment="1">
      <alignment horizontal="center"/>
    </xf>
    <xf numFmtId="0" fontId="4" fillId="18" borderId="13" xfId="0" applyFont="1" applyFill="1" applyBorder="1" applyAlignment="1">
      <alignment horizontal="center" vertical="center"/>
    </xf>
    <xf numFmtId="0" fontId="4" fillId="22" borderId="13" xfId="0" applyFont="1" applyFill="1" applyBorder="1" applyAlignment="1">
      <alignment horizontal="center" vertical="center"/>
    </xf>
    <xf numFmtId="0" fontId="4" fillId="19" borderId="13" xfId="0" applyFont="1" applyFill="1" applyBorder="1" applyAlignment="1">
      <alignment horizontal="center" vertical="center"/>
    </xf>
    <xf numFmtId="0" fontId="4" fillId="21" borderId="13" xfId="0" applyFont="1" applyFill="1" applyBorder="1" applyAlignment="1">
      <alignment horizontal="center" vertical="center"/>
    </xf>
    <xf numFmtId="0" fontId="4" fillId="20" borderId="13" xfId="0" applyFont="1" applyFill="1" applyBorder="1" applyAlignment="1">
      <alignment horizontal="center" vertical="center"/>
    </xf>
    <xf numFmtId="164" fontId="0" fillId="12" borderId="0" xfId="0" applyNumberFormat="1" applyFill="1" applyAlignment="1">
      <alignment horizontal="center"/>
    </xf>
    <xf numFmtId="0" fontId="4" fillId="12" borderId="0" xfId="0" applyFont="1" applyFill="1" applyAlignment="1">
      <alignment horizontal="center"/>
    </xf>
    <xf numFmtId="164" fontId="0" fillId="4" borderId="0" xfId="0" applyNumberFormat="1" applyFill="1" applyAlignment="1">
      <alignment horizontal="center"/>
    </xf>
    <xf numFmtId="0" fontId="4" fillId="4" borderId="0" xfId="0" applyFont="1" applyFill="1" applyAlignment="1">
      <alignment horizontal="center"/>
    </xf>
    <xf numFmtId="164" fontId="0" fillId="9" borderId="0" xfId="0" applyNumberFormat="1" applyFill="1" applyAlignment="1">
      <alignment horizontal="center"/>
    </xf>
    <xf numFmtId="0" fontId="4" fillId="9" borderId="0" xfId="0" applyFont="1" applyFill="1" applyAlignment="1">
      <alignment horizontal="center"/>
    </xf>
    <xf numFmtId="0" fontId="4" fillId="6" borderId="0" xfId="0" applyFont="1" applyFill="1" applyAlignment="1">
      <alignment horizontal="center"/>
    </xf>
    <xf numFmtId="49" fontId="0" fillId="6" borderId="0" xfId="0" applyNumberFormat="1" applyFill="1" applyAlignment="1">
      <alignment horizontal="center"/>
    </xf>
    <xf numFmtId="0" fontId="14" fillId="6" borderId="0" xfId="0" applyFont="1" applyFill="1" applyAlignment="1">
      <alignment horizontal="center"/>
    </xf>
    <xf numFmtId="165" fontId="5" fillId="0" borderId="8" xfId="0" applyNumberFormat="1" applyFont="1" applyBorder="1" applyAlignment="1">
      <alignment horizontal="center"/>
    </xf>
    <xf numFmtId="2" fontId="0" fillId="0" borderId="8" xfId="0" applyNumberFormat="1" applyBorder="1" applyAlignment="1">
      <alignment horizontal="center"/>
    </xf>
    <xf numFmtId="0" fontId="0" fillId="0" borderId="9" xfId="0" applyBorder="1" applyAlignment="1">
      <alignment horizontal="center"/>
    </xf>
    <xf numFmtId="0" fontId="0" fillId="4" borderId="7" xfId="0" applyFill="1" applyBorder="1" applyAlignment="1">
      <alignment horizontal="center"/>
    </xf>
    <xf numFmtId="0" fontId="0" fillId="4" borderId="5" xfId="0" applyFill="1" applyBorder="1" applyAlignment="1">
      <alignment horizontal="center"/>
    </xf>
    <xf numFmtId="0" fontId="0" fillId="4" borderId="11" xfId="0" applyFill="1" applyBorder="1" applyAlignment="1">
      <alignment horizontal="center"/>
    </xf>
    <xf numFmtId="165" fontId="5" fillId="0" borderId="0" xfId="0" applyNumberFormat="1" applyFont="1" applyAlignment="1">
      <alignment horizontal="center"/>
    </xf>
    <xf numFmtId="0" fontId="0" fillId="0" borderId="6" xfId="0" applyBorder="1" applyAlignment="1">
      <alignment horizontal="center"/>
    </xf>
    <xf numFmtId="165" fontId="5" fillId="0" borderId="1" xfId="0" applyNumberFormat="1" applyFont="1" applyBorder="1" applyAlignment="1">
      <alignment horizontal="center"/>
    </xf>
    <xf numFmtId="2" fontId="0" fillId="0" borderId="1" xfId="0" applyNumberFormat="1" applyBorder="1" applyAlignment="1">
      <alignment horizontal="center"/>
    </xf>
    <xf numFmtId="0" fontId="0" fillId="0" borderId="10" xfId="0" applyBorder="1" applyAlignment="1">
      <alignment horizontal="center"/>
    </xf>
    <xf numFmtId="0" fontId="4" fillId="15" borderId="7" xfId="0" applyFont="1" applyFill="1" applyBorder="1" applyAlignment="1">
      <alignment horizontal="center"/>
    </xf>
    <xf numFmtId="0" fontId="4" fillId="15" borderId="5" xfId="0" applyFont="1" applyFill="1" applyBorder="1" applyAlignment="1">
      <alignment horizontal="center"/>
    </xf>
    <xf numFmtId="164" fontId="4" fillId="0" borderId="0" xfId="0" applyNumberFormat="1" applyFont="1" applyAlignment="1">
      <alignment horizontal="center"/>
    </xf>
    <xf numFmtId="164" fontId="0" fillId="0" borderId="1" xfId="0" applyNumberFormat="1" applyBorder="1" applyAlignment="1">
      <alignment horizontal="center"/>
    </xf>
    <xf numFmtId="0" fontId="5" fillId="0" borderId="7" xfId="0" applyFont="1" applyBorder="1" applyAlignment="1">
      <alignment horizontal="center"/>
    </xf>
    <xf numFmtId="0" fontId="5" fillId="0" borderId="5" xfId="0" applyFont="1" applyBorder="1" applyAlignment="1">
      <alignment horizontal="center"/>
    </xf>
    <xf numFmtId="0" fontId="4" fillId="20" borderId="2" xfId="0" applyFont="1" applyFill="1" applyBorder="1" applyAlignment="1">
      <alignment horizontal="center"/>
    </xf>
    <xf numFmtId="0" fontId="4" fillId="0" borderId="0" xfId="2" applyFont="1" applyAlignment="1">
      <alignment horizontal="center" textRotation="90" wrapText="1"/>
    </xf>
    <xf numFmtId="0" fontId="4" fillId="12" borderId="4" xfId="0" applyFont="1" applyFill="1" applyBorder="1" applyAlignment="1">
      <alignment horizontal="center"/>
    </xf>
    <xf numFmtId="0" fontId="3" fillId="2" borderId="16"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4" fillId="0" borderId="0" xfId="0" applyFont="1" applyAlignment="1">
      <alignment horizontal="center" vertical="center"/>
    </xf>
    <xf numFmtId="0" fontId="5" fillId="0" borderId="0" xfId="0" applyFont="1" applyAlignment="1">
      <alignment horizontal="left" vertical="top" wrapText="1"/>
    </xf>
    <xf numFmtId="0" fontId="5" fillId="14" borderId="9" xfId="0" applyFont="1" applyFill="1" applyBorder="1" applyAlignment="1">
      <alignment horizontal="center" vertical="center"/>
    </xf>
    <xf numFmtId="0" fontId="5" fillId="14" borderId="10" xfId="0" applyFont="1" applyFill="1" applyBorder="1" applyAlignment="1">
      <alignment horizontal="center" vertical="center"/>
    </xf>
    <xf numFmtId="0" fontId="5" fillId="0" borderId="0" xfId="0" applyFont="1" applyBorder="1" applyAlignment="1">
      <alignment horizontal="center"/>
    </xf>
  </cellXfs>
  <cellStyles count="4">
    <cellStyle name="Hyperlink" xfId="1" builtinId="8"/>
    <cellStyle name="Normal" xfId="0" builtinId="0"/>
    <cellStyle name="Normal 2 2" xfId="2" xr:uid="{00000000-0005-0000-0000-000002000000}"/>
    <cellStyle name="Normal 3" xfId="3" xr:uid="{00000000-0005-0000-0000-000003000000}"/>
  </cellStyles>
  <dxfs count="1896">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rgb="FF00B050"/>
        </patternFill>
      </fill>
    </dxf>
    <dxf>
      <fill>
        <patternFill>
          <bgColor rgb="FF92D050"/>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rgb="FF00B050"/>
        </patternFill>
      </fill>
    </dxf>
    <dxf>
      <fill>
        <patternFill>
          <bgColor rgb="FF92D050"/>
        </patternFill>
      </fill>
    </dxf>
    <dxf>
      <fill>
        <patternFill>
          <bgColor theme="6" tint="0.59996337778862885"/>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iarc%20and%20MX5\Championship-2017-R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X5%20Championship%202021%20R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refreshError="1"/>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refreshError="1"/>
      <sheetData sheetId="3" refreshError="1"/>
      <sheetData sheetId="4" refreshError="1"/>
      <sheetData sheetId="5" refreshError="1"/>
      <sheetData sheetId="6">
        <row r="2">
          <cell r="AE2" t="str">
            <v>SNA</v>
          </cell>
        </row>
      </sheetData>
      <sheetData sheetId="7" refreshError="1"/>
      <sheetData sheetId="8" refreshError="1"/>
      <sheetData sheetId="9">
        <row r="2">
          <cell r="AE2" t="str">
            <v>SNA</v>
          </cell>
        </row>
      </sheetData>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PI"/>
      <sheetName val="Rd2 Sandown"/>
      <sheetName val="Rd3 Wodonga"/>
      <sheetName val="Rd4 Winton"/>
      <sheetName val="Rd5 Sandown"/>
      <sheetName val="Rd6 PI"/>
      <sheetName val="Rd7 PI"/>
      <sheetName val="Championship Scor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7">
          <cell r="A7" t="str">
            <v>Class</v>
          </cell>
          <cell r="B7" t="str">
            <v>Description</v>
          </cell>
          <cell r="C7" t="str">
            <v>Code</v>
          </cell>
          <cell r="D7" t="str">
            <v>Rank</v>
          </cell>
        </row>
        <row r="8">
          <cell r="A8" t="str">
            <v>SNA</v>
          </cell>
          <cell r="B8" t="str">
            <v xml:space="preserve">Standard NA </v>
          </cell>
          <cell r="C8">
            <v>1</v>
          </cell>
          <cell r="D8">
            <v>1</v>
          </cell>
          <cell r="E8" t="str">
            <v>Equal</v>
          </cell>
        </row>
        <row r="9">
          <cell r="A9" t="str">
            <v>SNB</v>
          </cell>
          <cell r="B9" t="str">
            <v xml:space="preserve">Standard NB </v>
          </cell>
          <cell r="C9">
            <v>2</v>
          </cell>
          <cell r="D9">
            <v>1</v>
          </cell>
        </row>
        <row r="10">
          <cell r="A10" t="str">
            <v>NAC</v>
          </cell>
          <cell r="B10" t="str">
            <v xml:space="preserve">NA Clubman </v>
          </cell>
          <cell r="C10">
            <v>3</v>
          </cell>
          <cell r="D10">
            <v>2</v>
          </cell>
          <cell r="E10" t="str">
            <v>Equal</v>
          </cell>
        </row>
        <row r="11">
          <cell r="A11" t="str">
            <v>NBC</v>
          </cell>
          <cell r="B11" t="str">
            <v>NB Clubman</v>
          </cell>
          <cell r="C11">
            <v>4</v>
          </cell>
          <cell r="D11">
            <v>2</v>
          </cell>
        </row>
        <row r="12">
          <cell r="A12" t="str">
            <v>SNC</v>
          </cell>
          <cell r="B12" t="str">
            <v>Standard NC</v>
          </cell>
          <cell r="C12">
            <v>5</v>
          </cell>
          <cell r="D12">
            <v>3</v>
          </cell>
          <cell r="E12" t="str">
            <v>Equal</v>
          </cell>
        </row>
        <row r="13">
          <cell r="A13" t="str">
            <v>SND</v>
          </cell>
          <cell r="B13" t="str">
            <v>Standard ND</v>
          </cell>
          <cell r="C13">
            <v>6</v>
          </cell>
          <cell r="D13">
            <v>3</v>
          </cell>
        </row>
        <row r="14">
          <cell r="A14" t="str">
            <v>NCC</v>
          </cell>
          <cell r="B14" t="str">
            <v xml:space="preserve">NC Clubman </v>
          </cell>
          <cell r="C14">
            <v>7</v>
          </cell>
          <cell r="D14">
            <v>4</v>
          </cell>
          <cell r="E14" t="str">
            <v>Equal</v>
          </cell>
        </row>
        <row r="15">
          <cell r="A15" t="str">
            <v>NDC</v>
          </cell>
          <cell r="B15" t="str">
            <v>ND Clubman</v>
          </cell>
          <cell r="C15">
            <v>8</v>
          </cell>
          <cell r="D15">
            <v>4</v>
          </cell>
        </row>
        <row r="16">
          <cell r="A16" t="str">
            <v>ABMOD</v>
          </cell>
          <cell r="B16" t="str">
            <v>NA/NB Modified</v>
          </cell>
          <cell r="C16">
            <v>9</v>
          </cell>
          <cell r="D16">
            <v>5</v>
          </cell>
          <cell r="E16" t="str">
            <v>Equal</v>
          </cell>
        </row>
        <row r="17">
          <cell r="A17" t="str">
            <v>CDMOD</v>
          </cell>
          <cell r="B17" t="str">
            <v>NC/ND Modified</v>
          </cell>
          <cell r="C17">
            <v>10</v>
          </cell>
          <cell r="D17">
            <v>5</v>
          </cell>
        </row>
        <row r="18">
          <cell r="A18" t="str">
            <v>SMOD</v>
          </cell>
          <cell r="B18" t="str">
            <v>Super Modified</v>
          </cell>
          <cell r="C18">
            <v>11</v>
          </cell>
          <cell r="D18">
            <v>6</v>
          </cell>
        </row>
        <row r="19">
          <cell r="A19" t="str">
            <v>RES</v>
          </cell>
          <cell r="B19" t="str">
            <v>Restricted Open</v>
          </cell>
          <cell r="C19">
            <v>12</v>
          </cell>
          <cell r="D19">
            <v>7</v>
          </cell>
        </row>
        <row r="20">
          <cell r="A20" t="str">
            <v>OPN</v>
          </cell>
          <cell r="B20" t="str">
            <v>Open</v>
          </cell>
          <cell r="C20">
            <v>13</v>
          </cell>
          <cell r="D20">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8"/>
  <sheetViews>
    <sheetView tabSelected="1" zoomScale="90" zoomScaleNormal="90" workbookViewId="0">
      <pane xSplit="3" ySplit="2" topLeftCell="D3" activePane="bottomRight" state="frozen"/>
      <selection activeCell="A2" sqref="A2"/>
      <selection pane="topRight" activeCell="A2" sqref="A2"/>
      <selection pane="bottomLeft" activeCell="A2" sqref="A2"/>
      <selection pane="bottomRight" sqref="A1:O1"/>
    </sheetView>
  </sheetViews>
  <sheetFormatPr defaultColWidth="9.140625" defaultRowHeight="12.75" x14ac:dyDescent="0.2"/>
  <cols>
    <col min="1" max="1" width="7.140625" style="1" bestFit="1" customWidth="1"/>
    <col min="2" max="2" width="9.85546875" customWidth="1"/>
    <col min="3" max="3" width="18.5703125" bestFit="1" customWidth="1"/>
    <col min="4" max="4" width="8.5703125" style="6" customWidth="1"/>
    <col min="5" max="5" width="10.42578125" style="1" customWidth="1"/>
    <col min="6" max="15" width="6.7109375" style="6" customWidth="1"/>
    <col min="16" max="16" width="19.7109375" hidden="1" customWidth="1"/>
    <col min="17" max="17" width="7.140625" customWidth="1"/>
  </cols>
  <sheetData>
    <row r="1" spans="1:17" ht="16.5" thickBot="1" x14ac:dyDescent="0.3">
      <c r="A1" s="308" t="s">
        <v>176</v>
      </c>
      <c r="B1" s="309"/>
      <c r="C1" s="309"/>
      <c r="D1" s="309"/>
      <c r="E1" s="309"/>
      <c r="F1" s="309"/>
      <c r="G1" s="309"/>
      <c r="H1" s="309"/>
      <c r="I1" s="309"/>
      <c r="J1" s="309"/>
      <c r="K1" s="309"/>
      <c r="L1" s="309"/>
      <c r="M1" s="309"/>
      <c r="N1" s="309"/>
      <c r="O1" s="310"/>
    </row>
    <row r="2" spans="1:17" s="15" customFormat="1" ht="132.75" customHeight="1" thickBot="1" x14ac:dyDescent="0.25">
      <c r="A2" s="1" t="s">
        <v>0</v>
      </c>
      <c r="B2" s="34" t="s">
        <v>1</v>
      </c>
      <c r="C2" s="34"/>
      <c r="D2" s="1" t="s">
        <v>2</v>
      </c>
      <c r="E2" s="35" t="s">
        <v>98</v>
      </c>
      <c r="F2" s="36" t="s">
        <v>177</v>
      </c>
      <c r="G2" s="36" t="s">
        <v>178</v>
      </c>
      <c r="H2" s="36" t="s">
        <v>179</v>
      </c>
      <c r="I2" s="36" t="s">
        <v>180</v>
      </c>
      <c r="J2" s="36" t="s">
        <v>181</v>
      </c>
      <c r="K2" s="36" t="s">
        <v>182</v>
      </c>
      <c r="L2" s="306" t="s">
        <v>183</v>
      </c>
      <c r="M2" s="36" t="s">
        <v>184</v>
      </c>
      <c r="N2" s="36" t="s">
        <v>186</v>
      </c>
      <c r="O2" s="36" t="s">
        <v>185</v>
      </c>
      <c r="P2" s="14"/>
      <c r="Q2" s="14"/>
    </row>
    <row r="3" spans="1:17" x14ac:dyDescent="0.2">
      <c r="A3" s="202">
        <v>1</v>
      </c>
      <c r="B3" s="204" t="s">
        <v>92</v>
      </c>
      <c r="C3" s="184" t="s">
        <v>93</v>
      </c>
      <c r="D3" s="177" t="s">
        <v>38</v>
      </c>
      <c r="E3" s="299">
        <f>SUM(F3:O3) - SMALL(F3:O3,1)  - SMALL(F3:O3,2)  - SMALL(F3:O3,3)</f>
        <v>100</v>
      </c>
      <c r="F3" s="303">
        <f>IFERROR(VLOOKUP($P3,'Rd1 PI'!$C$2:$AE$35,29,0),0)</f>
        <v>100</v>
      </c>
      <c r="G3" s="177">
        <v>0</v>
      </c>
      <c r="H3" s="177">
        <v>0</v>
      </c>
      <c r="I3" s="177">
        <v>0</v>
      </c>
      <c r="J3" s="177">
        <v>0</v>
      </c>
      <c r="K3" s="177">
        <v>0</v>
      </c>
      <c r="L3" s="177">
        <v>0</v>
      </c>
      <c r="M3" s="177">
        <v>0</v>
      </c>
      <c r="N3" s="177">
        <v>0</v>
      </c>
      <c r="O3" s="178">
        <v>0</v>
      </c>
      <c r="P3" t="str">
        <f>CONCATENATE(LOWER(B3)," ",LOWER(C3))</f>
        <v>dean hasnat</v>
      </c>
    </row>
    <row r="4" spans="1:17" x14ac:dyDescent="0.2">
      <c r="A4" s="203">
        <v>2</v>
      </c>
      <c r="B4" s="205" t="s">
        <v>124</v>
      </c>
      <c r="C4" s="61" t="s">
        <v>123</v>
      </c>
      <c r="D4" s="3" t="s">
        <v>21</v>
      </c>
      <c r="E4" s="300">
        <f>SUM(F4:O4) - SMALL(F4:O4,1)  - SMALL(F4:O4,2)  - SMALL(F4:O4,3)</f>
        <v>100</v>
      </c>
      <c r="F4" s="304">
        <f>IFERROR(VLOOKUP($P4,'Rd1 PI'!$C$2:$AE$35,29,0),0)</f>
        <v>100</v>
      </c>
      <c r="G4" s="315">
        <v>0</v>
      </c>
      <c r="H4" s="315">
        <v>0</v>
      </c>
      <c r="I4" s="315">
        <v>0</v>
      </c>
      <c r="J4" s="315">
        <v>0</v>
      </c>
      <c r="K4" s="315">
        <v>0</v>
      </c>
      <c r="L4" s="315">
        <v>0</v>
      </c>
      <c r="M4" s="315">
        <v>0</v>
      </c>
      <c r="N4" s="315">
        <v>0</v>
      </c>
      <c r="O4" s="145">
        <v>0</v>
      </c>
      <c r="P4" t="str">
        <f>CONCATENATE(LOWER(B4)," ",LOWER(C4))</f>
        <v>steve williamsz</v>
      </c>
    </row>
    <row r="5" spans="1:17" x14ac:dyDescent="0.2">
      <c r="A5" s="203">
        <v>3</v>
      </c>
      <c r="B5" s="205" t="s">
        <v>116</v>
      </c>
      <c r="C5" s="61" t="s">
        <v>117</v>
      </c>
      <c r="D5" s="3" t="s">
        <v>16</v>
      </c>
      <c r="E5" s="300">
        <f>SUM(F5:O5) - SMALL(F5:O5,1)  - SMALL(F5:O5,2)  - SMALL(F5:O5,3)</f>
        <v>95</v>
      </c>
      <c r="F5" s="304">
        <f>IFERROR(VLOOKUP($P5,'Rd1 PI'!$C$2:$AE$35,29,0),0)</f>
        <v>95</v>
      </c>
      <c r="G5" s="315">
        <v>0</v>
      </c>
      <c r="H5" s="315">
        <v>0</v>
      </c>
      <c r="I5" s="315">
        <v>0</v>
      </c>
      <c r="J5" s="315">
        <v>0</v>
      </c>
      <c r="K5" s="315">
        <v>0</v>
      </c>
      <c r="L5" s="315">
        <v>0</v>
      </c>
      <c r="M5" s="315">
        <v>0</v>
      </c>
      <c r="N5" s="315">
        <v>0</v>
      </c>
      <c r="O5" s="145">
        <v>0</v>
      </c>
      <c r="P5" t="str">
        <f>CONCATENATE(LOWER(B5)," ",LOWER(C5))</f>
        <v>russell garner</v>
      </c>
    </row>
    <row r="6" spans="1:17" x14ac:dyDescent="0.2">
      <c r="A6" s="203">
        <v>4</v>
      </c>
      <c r="B6" s="205" t="s">
        <v>118</v>
      </c>
      <c r="C6" s="61" t="s">
        <v>119</v>
      </c>
      <c r="D6" s="3" t="s">
        <v>5</v>
      </c>
      <c r="E6" s="300">
        <f>SUM(F6:O6) - SMALL(F6:O6,1)  - SMALL(F6:O6,2)  - SMALL(F6:O6,3)</f>
        <v>90</v>
      </c>
      <c r="F6" s="304">
        <f>IFERROR(VLOOKUP($P6,'Rd1 PI'!$C$2:$AE$35,29,0),0)</f>
        <v>90</v>
      </c>
      <c r="G6" s="315">
        <v>0</v>
      </c>
      <c r="H6" s="315">
        <v>0</v>
      </c>
      <c r="I6" s="315">
        <v>0</v>
      </c>
      <c r="J6" s="315">
        <v>0</v>
      </c>
      <c r="K6" s="315">
        <v>0</v>
      </c>
      <c r="L6" s="315">
        <v>0</v>
      </c>
      <c r="M6" s="315">
        <v>0</v>
      </c>
      <c r="N6" s="315">
        <v>0</v>
      </c>
      <c r="O6" s="145">
        <v>0</v>
      </c>
      <c r="P6" t="str">
        <f>CONCATENATE(LOWER(B6)," ",LOWER(C6))</f>
        <v>adrian zadro</v>
      </c>
    </row>
    <row r="7" spans="1:17" x14ac:dyDescent="0.2">
      <c r="A7" s="203">
        <v>5</v>
      </c>
      <c r="B7" s="205" t="s">
        <v>82</v>
      </c>
      <c r="C7" s="61" t="s">
        <v>83</v>
      </c>
      <c r="D7" s="3" t="s">
        <v>76</v>
      </c>
      <c r="E7" s="300">
        <f>SUM(F7:O7) - SMALL(F7:O7,1)  - SMALL(F7:O7,2)  - SMALL(F7:O7,3)</f>
        <v>90</v>
      </c>
      <c r="F7" s="304">
        <f>IFERROR(VLOOKUP($P7,'Rd1 PI'!$C$2:$AE$35,29,0),0)</f>
        <v>90</v>
      </c>
      <c r="G7" s="315">
        <v>0</v>
      </c>
      <c r="H7" s="315">
        <v>0</v>
      </c>
      <c r="I7" s="315">
        <v>0</v>
      </c>
      <c r="J7" s="315">
        <v>0</v>
      </c>
      <c r="K7" s="315">
        <v>0</v>
      </c>
      <c r="L7" s="315">
        <v>0</v>
      </c>
      <c r="M7" s="315">
        <v>0</v>
      </c>
      <c r="N7" s="315">
        <v>0</v>
      </c>
      <c r="O7" s="145">
        <v>0</v>
      </c>
      <c r="P7" t="str">
        <f>CONCATENATE(LOWER(B7)," ",LOWER(C7))</f>
        <v>craig girvan</v>
      </c>
    </row>
    <row r="8" spans="1:17" x14ac:dyDescent="0.2">
      <c r="A8" s="203">
        <v>6</v>
      </c>
      <c r="B8" s="205" t="s">
        <v>174</v>
      </c>
      <c r="C8" s="61" t="s">
        <v>175</v>
      </c>
      <c r="D8" s="3" t="s">
        <v>3</v>
      </c>
      <c r="E8" s="300">
        <f>SUM(F8:O8) - SMALL(F8:O8,1)  - SMALL(F8:O8,2)  - SMALL(F8:O8,3)</f>
        <v>90</v>
      </c>
      <c r="F8" s="304">
        <f>IFERROR(VLOOKUP($P8,'Rd1 PI'!$C$2:$AE$35,29,0),0)</f>
        <v>90</v>
      </c>
      <c r="G8" s="315">
        <v>0</v>
      </c>
      <c r="H8" s="315">
        <v>0</v>
      </c>
      <c r="I8" s="315">
        <v>0</v>
      </c>
      <c r="J8" s="315">
        <v>0</v>
      </c>
      <c r="K8" s="315">
        <v>0</v>
      </c>
      <c r="L8" s="315">
        <v>0</v>
      </c>
      <c r="M8" s="315">
        <v>0</v>
      </c>
      <c r="N8" s="315">
        <v>0</v>
      </c>
      <c r="O8" s="145">
        <v>0</v>
      </c>
      <c r="P8" t="str">
        <f>CONCATENATE(LOWER(B8)," ",LOWER(C8))</f>
        <v>andrew waddleton</v>
      </c>
    </row>
    <row r="9" spans="1:17" x14ac:dyDescent="0.2">
      <c r="A9" s="203">
        <v>7</v>
      </c>
      <c r="B9" s="205" t="s">
        <v>168</v>
      </c>
      <c r="C9" s="61" t="s">
        <v>169</v>
      </c>
      <c r="D9" s="3" t="s">
        <v>39</v>
      </c>
      <c r="E9" s="300">
        <f>SUM(F9:O9) - SMALL(F9:O9,1)  - SMALL(F9:O9,2)  - SMALL(F9:O9,3)</f>
        <v>90</v>
      </c>
      <c r="F9" s="304">
        <f>IFERROR(VLOOKUP($P9,'Rd1 PI'!$C$2:$AE$35,29,0),0)</f>
        <v>90</v>
      </c>
      <c r="G9" s="315">
        <v>0</v>
      </c>
      <c r="H9" s="315">
        <v>0</v>
      </c>
      <c r="I9" s="315">
        <v>0</v>
      </c>
      <c r="J9" s="315">
        <v>0</v>
      </c>
      <c r="K9" s="315">
        <v>0</v>
      </c>
      <c r="L9" s="315">
        <v>0</v>
      </c>
      <c r="M9" s="315">
        <v>0</v>
      </c>
      <c r="N9" s="315">
        <v>0</v>
      </c>
      <c r="O9" s="145">
        <v>0</v>
      </c>
      <c r="P9" t="str">
        <f>CONCATENATE(LOWER(B9)," ",LOWER(C9))</f>
        <v>randy stagno navarra</v>
      </c>
    </row>
    <row r="10" spans="1:17" x14ac:dyDescent="0.2">
      <c r="A10" s="203">
        <v>8</v>
      </c>
      <c r="B10" s="205" t="s">
        <v>96</v>
      </c>
      <c r="C10" s="61" t="s">
        <v>97</v>
      </c>
      <c r="D10" s="3" t="s">
        <v>5</v>
      </c>
      <c r="E10" s="300">
        <f>SUM(F10:O10) - SMALL(F10:O10,1)  - SMALL(F10:O10,2)  - SMALL(F10:O10,3)</f>
        <v>65</v>
      </c>
      <c r="F10" s="304">
        <f>IFERROR(VLOOKUP($P10,'Rd1 PI'!$C$2:$AE$35,29,0),0)</f>
        <v>65</v>
      </c>
      <c r="G10" s="315">
        <v>0</v>
      </c>
      <c r="H10" s="315">
        <v>0</v>
      </c>
      <c r="I10" s="315">
        <v>0</v>
      </c>
      <c r="J10" s="315">
        <v>0</v>
      </c>
      <c r="K10" s="315">
        <v>0</v>
      </c>
      <c r="L10" s="315">
        <v>0</v>
      </c>
      <c r="M10" s="315">
        <v>0</v>
      </c>
      <c r="N10" s="315">
        <v>0</v>
      </c>
      <c r="O10" s="145">
        <v>0</v>
      </c>
      <c r="P10" t="str">
        <f>CONCATENATE(LOWER(B10)," ",LOWER(C10))</f>
        <v>sam hurst</v>
      </c>
    </row>
    <row r="11" spans="1:17" x14ac:dyDescent="0.2">
      <c r="A11" s="203">
        <v>9</v>
      </c>
      <c r="B11" s="205" t="s">
        <v>65</v>
      </c>
      <c r="C11" s="61" t="s">
        <v>66</v>
      </c>
      <c r="D11" s="3" t="s">
        <v>39</v>
      </c>
      <c r="E11" s="300">
        <f>SUM(F11:O11) - SMALL(F11:O11,1)  - SMALL(F11:O11,2)  - SMALL(F11:O11,3)</f>
        <v>65</v>
      </c>
      <c r="F11" s="304">
        <f>IFERROR(VLOOKUP($P11,'Rd1 PI'!$C$2:$AE$35,29,0),0)</f>
        <v>65</v>
      </c>
      <c r="G11" s="315">
        <v>0</v>
      </c>
      <c r="H11" s="315">
        <v>0</v>
      </c>
      <c r="I11" s="315">
        <v>0</v>
      </c>
      <c r="J11" s="315">
        <v>0</v>
      </c>
      <c r="K11" s="315">
        <v>0</v>
      </c>
      <c r="L11" s="315">
        <v>0</v>
      </c>
      <c r="M11" s="315">
        <v>0</v>
      </c>
      <c r="N11" s="315">
        <v>0</v>
      </c>
      <c r="O11" s="145">
        <v>0</v>
      </c>
      <c r="P11" t="str">
        <f>CONCATENATE(LOWER(B11)," ",LOWER(C11))</f>
        <v>alan conrad</v>
      </c>
    </row>
    <row r="12" spans="1:17" x14ac:dyDescent="0.2">
      <c r="A12" s="203">
        <v>10</v>
      </c>
      <c r="B12" s="205" t="s">
        <v>170</v>
      </c>
      <c r="C12" s="61" t="s">
        <v>171</v>
      </c>
      <c r="D12" s="3" t="s">
        <v>38</v>
      </c>
      <c r="E12" s="300">
        <f>SUM(F12:O12) - SMALL(F12:O12,1)  - SMALL(F12:O12,2)  - SMALL(F12:O12,3)</f>
        <v>65</v>
      </c>
      <c r="F12" s="304">
        <f>IFERROR(VLOOKUP($P12,'Rd1 PI'!$C$2:$AE$35,29,0),0)</f>
        <v>65</v>
      </c>
      <c r="G12" s="315">
        <v>0</v>
      </c>
      <c r="H12" s="315">
        <v>0</v>
      </c>
      <c r="I12" s="315">
        <v>0</v>
      </c>
      <c r="J12" s="315">
        <v>0</v>
      </c>
      <c r="K12" s="315">
        <v>0</v>
      </c>
      <c r="L12" s="315">
        <v>0</v>
      </c>
      <c r="M12" s="315">
        <v>0</v>
      </c>
      <c r="N12" s="315">
        <v>0</v>
      </c>
      <c r="O12" s="145">
        <v>0</v>
      </c>
      <c r="P12" t="str">
        <f>CONCATENATE(LOWER(B12)," ",LOWER(C12))</f>
        <v>kutay dal</v>
      </c>
    </row>
    <row r="13" spans="1:17" x14ac:dyDescent="0.2">
      <c r="A13" s="203">
        <v>11</v>
      </c>
      <c r="B13" s="205" t="s">
        <v>84</v>
      </c>
      <c r="C13" s="61" t="s">
        <v>102</v>
      </c>
      <c r="D13" s="3" t="s">
        <v>5</v>
      </c>
      <c r="E13" s="300">
        <f>SUM(F13:O13) - SMALL(F13:O13,1)  - SMALL(F13:O13,2)  - SMALL(F13:O13,3)</f>
        <v>50</v>
      </c>
      <c r="F13" s="304">
        <f>IFERROR(VLOOKUP($P13,'Rd1 PI'!$C$2:$AE$35,29,0),0)</f>
        <v>50</v>
      </c>
      <c r="G13" s="315">
        <v>0</v>
      </c>
      <c r="H13" s="315">
        <v>0</v>
      </c>
      <c r="I13" s="315">
        <v>0</v>
      </c>
      <c r="J13" s="315">
        <v>0</v>
      </c>
      <c r="K13" s="315">
        <v>0</v>
      </c>
      <c r="L13" s="315">
        <v>0</v>
      </c>
      <c r="M13" s="315">
        <v>0</v>
      </c>
      <c r="N13" s="315">
        <v>0</v>
      </c>
      <c r="O13" s="145">
        <v>0</v>
      </c>
      <c r="P13" t="str">
        <f>CONCATENATE(LOWER(B13)," ",LOWER(C13))</f>
        <v>john downes</v>
      </c>
    </row>
    <row r="14" spans="1:17" x14ac:dyDescent="0.2">
      <c r="A14" s="203">
        <v>12</v>
      </c>
      <c r="B14" s="205" t="s">
        <v>94</v>
      </c>
      <c r="C14" s="61" t="s">
        <v>95</v>
      </c>
      <c r="D14" s="3" t="s">
        <v>38</v>
      </c>
      <c r="E14" s="300">
        <f>SUM(F14:O14) - SMALL(F14:O14,1)  - SMALL(F14:O14,2)  - SMALL(F14:O14,3)</f>
        <v>50</v>
      </c>
      <c r="F14" s="304">
        <f>IFERROR(VLOOKUP($P14,'Rd1 PI'!$C$2:$AE$35,29,0),0)</f>
        <v>50</v>
      </c>
      <c r="G14" s="315">
        <v>0</v>
      </c>
      <c r="H14" s="315">
        <v>0</v>
      </c>
      <c r="I14" s="315">
        <v>0</v>
      </c>
      <c r="J14" s="315">
        <v>0</v>
      </c>
      <c r="K14" s="315">
        <v>0</v>
      </c>
      <c r="L14" s="315">
        <v>0</v>
      </c>
      <c r="M14" s="315">
        <v>0</v>
      </c>
      <c r="N14" s="315">
        <v>0</v>
      </c>
      <c r="O14" s="145">
        <v>0</v>
      </c>
      <c r="P14" t="str">
        <f>CONCATENATE(LOWER(B14)," ",LOWER(C14))</f>
        <v>gavin newman</v>
      </c>
    </row>
    <row r="15" spans="1:17" x14ac:dyDescent="0.2">
      <c r="A15" s="203">
        <v>13</v>
      </c>
      <c r="B15" s="205" t="s">
        <v>120</v>
      </c>
      <c r="C15" s="61" t="s">
        <v>121</v>
      </c>
      <c r="D15" s="3" t="s">
        <v>76</v>
      </c>
      <c r="E15" s="300">
        <f>SUM(F15:O15) - SMALL(F15:O15,1)  - SMALL(F15:O15,2)  - SMALL(F15:O15,3)</f>
        <v>50</v>
      </c>
      <c r="F15" s="304">
        <f>IFERROR(VLOOKUP($P15,'Rd1 PI'!$C$2:$AE$35,29,0),0)</f>
        <v>50</v>
      </c>
      <c r="G15" s="315">
        <v>0</v>
      </c>
      <c r="H15" s="315">
        <v>0</v>
      </c>
      <c r="I15" s="315">
        <v>0</v>
      </c>
      <c r="J15" s="315">
        <v>0</v>
      </c>
      <c r="K15" s="315">
        <v>0</v>
      </c>
      <c r="L15" s="315">
        <v>0</v>
      </c>
      <c r="M15" s="315">
        <v>0</v>
      </c>
      <c r="N15" s="315">
        <v>0</v>
      </c>
      <c r="O15" s="145">
        <v>0</v>
      </c>
      <c r="P15" t="str">
        <f>CONCATENATE(LOWER(B15)," ",LOWER(C15))</f>
        <v>roberto ferrari</v>
      </c>
    </row>
    <row r="16" spans="1:17" x14ac:dyDescent="0.2">
      <c r="A16" s="203">
        <v>14</v>
      </c>
      <c r="B16" s="205" t="s">
        <v>172</v>
      </c>
      <c r="C16" s="61" t="s">
        <v>173</v>
      </c>
      <c r="D16" s="3" t="s">
        <v>39</v>
      </c>
      <c r="E16" s="300">
        <f>SUM(F16:O16) - SMALL(F16:O16,1)  - SMALL(F16:O16,2)  - SMALL(F16:O16,3)</f>
        <v>50</v>
      </c>
      <c r="F16" s="304">
        <f>IFERROR(VLOOKUP($P16,'Rd1 PI'!$C$2:$AE$35,29,0),0)</f>
        <v>50</v>
      </c>
      <c r="G16" s="315">
        <v>0</v>
      </c>
      <c r="H16" s="315">
        <v>0</v>
      </c>
      <c r="I16" s="315">
        <v>0</v>
      </c>
      <c r="J16" s="315">
        <v>0</v>
      </c>
      <c r="K16" s="315">
        <v>0</v>
      </c>
      <c r="L16" s="315">
        <v>0</v>
      </c>
      <c r="M16" s="315">
        <v>0</v>
      </c>
      <c r="N16" s="315">
        <v>0</v>
      </c>
      <c r="O16" s="145">
        <v>0</v>
      </c>
      <c r="P16" t="str">
        <f>CONCATENATE(LOWER(B16)," ",LOWER(C16))</f>
        <v>matt brogan</v>
      </c>
    </row>
    <row r="17" spans="1:17" x14ac:dyDescent="0.2">
      <c r="A17" s="203">
        <v>15</v>
      </c>
      <c r="B17" s="205" t="s">
        <v>78</v>
      </c>
      <c r="C17" s="61" t="s">
        <v>79</v>
      </c>
      <c r="D17" s="3" t="s">
        <v>38</v>
      </c>
      <c r="E17" s="300">
        <f>SUM(F17:O17) - SMALL(F17:O17,1)  - SMALL(F17:O17,2)  - SMALL(F17:O17,3)</f>
        <v>35</v>
      </c>
      <c r="F17" s="304">
        <f>IFERROR(VLOOKUP($P17,'Rd1 PI'!$C$2:$AE$35,29,0),0)</f>
        <v>35</v>
      </c>
      <c r="G17" s="315">
        <v>0</v>
      </c>
      <c r="H17" s="315">
        <v>0</v>
      </c>
      <c r="I17" s="315">
        <v>0</v>
      </c>
      <c r="J17" s="315">
        <v>0</v>
      </c>
      <c r="K17" s="315">
        <v>0</v>
      </c>
      <c r="L17" s="315">
        <v>0</v>
      </c>
      <c r="M17" s="315">
        <v>0</v>
      </c>
      <c r="N17" s="315">
        <v>0</v>
      </c>
      <c r="O17" s="145">
        <v>0</v>
      </c>
      <c r="P17" t="str">
        <f>CONCATENATE(LOWER(B17)," ",LOWER(C17))</f>
        <v>max lloyd</v>
      </c>
    </row>
    <row r="18" spans="1:17" x14ac:dyDescent="0.2">
      <c r="A18" s="203">
        <v>16</v>
      </c>
      <c r="B18" s="205" t="s">
        <v>103</v>
      </c>
      <c r="C18" s="61" t="s">
        <v>104</v>
      </c>
      <c r="D18" s="3" t="s">
        <v>3</v>
      </c>
      <c r="E18" s="300">
        <f>SUM(F18:O18) - SMALL(F18:O18,1)  - SMALL(F18:O18,2)  - SMALL(F18:O18,3)</f>
        <v>5</v>
      </c>
      <c r="F18" s="304">
        <f>IFERROR(VLOOKUP($P18,'Rd1 PI'!$C$2:$AE$35,29,0),0)</f>
        <v>5</v>
      </c>
      <c r="G18" s="315">
        <v>0</v>
      </c>
      <c r="H18" s="315">
        <v>0</v>
      </c>
      <c r="I18" s="315">
        <v>0</v>
      </c>
      <c r="J18" s="315">
        <v>0</v>
      </c>
      <c r="K18" s="315">
        <v>0</v>
      </c>
      <c r="L18" s="315">
        <v>0</v>
      </c>
      <c r="M18" s="315">
        <v>0</v>
      </c>
      <c r="N18" s="315">
        <v>0</v>
      </c>
      <c r="O18" s="145">
        <v>0</v>
      </c>
      <c r="P18" t="str">
        <f>CONCATENATE(LOWER(B18)," ",LOWER(C18))</f>
        <v>leigh mummery</v>
      </c>
    </row>
    <row r="19" spans="1:17" x14ac:dyDescent="0.2">
      <c r="A19" s="203">
        <v>17</v>
      </c>
      <c r="B19" s="205" t="s">
        <v>67</v>
      </c>
      <c r="C19" s="61" t="s">
        <v>68</v>
      </c>
      <c r="D19" s="3" t="s">
        <v>39</v>
      </c>
      <c r="E19" s="300">
        <f>SUM(F19:O19) - SMALL(F19:O19,1)  - SMALL(F19:O19,2)  - SMALL(F19:O19,3)</f>
        <v>5</v>
      </c>
      <c r="F19" s="304">
        <f>IFERROR(VLOOKUP($P19,'Rd1 PI'!$C$2:$AE$35,29,0),0)</f>
        <v>5</v>
      </c>
      <c r="G19" s="315">
        <v>0</v>
      </c>
      <c r="H19" s="315">
        <v>0</v>
      </c>
      <c r="I19" s="315">
        <v>0</v>
      </c>
      <c r="J19" s="315">
        <v>0</v>
      </c>
      <c r="K19" s="315">
        <v>0</v>
      </c>
      <c r="L19" s="315">
        <v>0</v>
      </c>
      <c r="M19" s="315">
        <v>0</v>
      </c>
      <c r="N19" s="315">
        <v>0</v>
      </c>
      <c r="O19" s="145">
        <v>0</v>
      </c>
      <c r="P19" t="str">
        <f>CONCATENATE(LOWER(B19)," ",LOWER(C19))</f>
        <v>david adam</v>
      </c>
    </row>
    <row r="20" spans="1:17" x14ac:dyDescent="0.2">
      <c r="A20" s="2"/>
      <c r="B20" s="7"/>
      <c r="C20" s="7"/>
      <c r="E20" s="6"/>
      <c r="F20"/>
      <c r="G20"/>
      <c r="H20"/>
      <c r="I20"/>
      <c r="J20"/>
      <c r="K20"/>
      <c r="L20"/>
      <c r="M20"/>
      <c r="N20"/>
      <c r="O20"/>
      <c r="P20" s="9"/>
      <c r="Q20" s="10"/>
    </row>
    <row r="21" spans="1:17" ht="15.75" x14ac:dyDescent="0.25">
      <c r="A21" s="8" t="s">
        <v>6</v>
      </c>
      <c r="B21" s="4"/>
      <c r="C21" s="4"/>
      <c r="D21" s="5"/>
      <c r="P21" s="9"/>
      <c r="Q21" s="10"/>
    </row>
    <row r="22" spans="1:17" x14ac:dyDescent="0.2">
      <c r="A22" s="11"/>
      <c r="B22" s="4"/>
      <c r="C22" s="4"/>
      <c r="D22" s="5"/>
      <c r="P22" s="9"/>
      <c r="Q22" s="10"/>
    </row>
    <row r="23" spans="1:17" ht="13.5" thickBot="1" x14ac:dyDescent="0.25">
      <c r="A23" s="194" t="s">
        <v>7</v>
      </c>
      <c r="B23" s="195"/>
      <c r="C23" s="195"/>
      <c r="D23" s="5"/>
    </row>
    <row r="24" spans="1:17" x14ac:dyDescent="0.2">
      <c r="A24" s="187">
        <v>1</v>
      </c>
      <c r="B24" s="61" t="s">
        <v>174</v>
      </c>
      <c r="C24" s="61" t="s">
        <v>175</v>
      </c>
      <c r="D24" s="189" t="s">
        <v>3</v>
      </c>
      <c r="E24" s="190">
        <f>SUM(F24:O24) - SMALL(F24:O24,1)  - SMALL(F24:O24,2)  - SMALL(F24:O24,3)</f>
        <v>100</v>
      </c>
      <c r="F24" s="3">
        <f>IFERROR(VLOOKUP($P24,'Rd1 PI'!$C$2:$AE$35,19,0),0)</f>
        <v>100</v>
      </c>
      <c r="G24" s="3">
        <f>IFERROR(VLOOKUP($P24,#REF!,19,0),0)</f>
        <v>0</v>
      </c>
      <c r="H24" s="3">
        <f>IFERROR(VLOOKUP($P24,#REF!,19,0),0)</f>
        <v>0</v>
      </c>
      <c r="I24" s="3">
        <f>IFERROR(VLOOKUP($P24,#REF!,19,0),0)</f>
        <v>0</v>
      </c>
      <c r="J24" s="3">
        <f>IFERROR(VLOOKUP($P24,#REF!,19,0),0)</f>
        <v>0</v>
      </c>
      <c r="K24" s="3">
        <f>IFERROR(VLOOKUP($P24,#REF!,19,0),0)</f>
        <v>0</v>
      </c>
      <c r="L24" s="3">
        <v>0</v>
      </c>
      <c r="M24" s="3">
        <f>IFERROR(VLOOKUP($P24,#REF!,19,0),0)</f>
        <v>0</v>
      </c>
      <c r="N24" s="3">
        <f>IFERROR(VLOOKUP($P24,#REF!,17,0),0)</f>
        <v>0</v>
      </c>
      <c r="O24" s="3">
        <v>0</v>
      </c>
      <c r="P24" t="str">
        <f>CONCATENATE(LOWER(B24)," ",LOWER(C24))</f>
        <v>andrew waddleton</v>
      </c>
    </row>
    <row r="25" spans="1:17" x14ac:dyDescent="0.2">
      <c r="A25" s="187">
        <v>2</v>
      </c>
      <c r="B25" s="61"/>
      <c r="C25" s="61"/>
      <c r="D25" s="189" t="s">
        <v>3</v>
      </c>
      <c r="E25" s="191">
        <f>SUM(F25:O25) - SMALL(F25:O25,1)  - SMALL(F25:O25,2)  - SMALL(F25:O25,3)</f>
        <v>0</v>
      </c>
      <c r="F25" s="3">
        <f>IFERROR(VLOOKUP($P25,'Rd1 PI'!$C$2:$AE$35,19,0),0)</f>
        <v>0</v>
      </c>
      <c r="G25" s="3">
        <f>IFERROR(VLOOKUP($P25,#REF!,19,0),0)</f>
        <v>0</v>
      </c>
      <c r="H25" s="3">
        <f>IFERROR(VLOOKUP($P25,#REF!,19,0),0)</f>
        <v>0</v>
      </c>
      <c r="I25" s="3">
        <f>IFERROR(VLOOKUP($P25,#REF!,19,0),0)</f>
        <v>0</v>
      </c>
      <c r="J25" s="3">
        <f>IFERROR(VLOOKUP($P25,#REF!,19,0),0)</f>
        <v>0</v>
      </c>
      <c r="K25" s="3">
        <f>IFERROR(VLOOKUP($P25,#REF!,19,0),0)</f>
        <v>0</v>
      </c>
      <c r="L25" s="3">
        <v>0</v>
      </c>
      <c r="M25" s="3">
        <f>IFERROR(VLOOKUP($P25,#REF!,19,0),0)</f>
        <v>0</v>
      </c>
      <c r="N25" s="3">
        <f>IFERROR(VLOOKUP($P25,#REF!,17,0),0)</f>
        <v>0</v>
      </c>
      <c r="O25" s="3">
        <v>0</v>
      </c>
      <c r="P25" t="str">
        <f>CONCATENATE(LOWER(B25)," ",LOWER(C25))</f>
        <v xml:space="preserve"> </v>
      </c>
    </row>
    <row r="26" spans="1:17" x14ac:dyDescent="0.2">
      <c r="A26" s="187">
        <v>3</v>
      </c>
      <c r="B26" s="188"/>
      <c r="C26" s="188"/>
      <c r="D26" s="189" t="s">
        <v>3</v>
      </c>
      <c r="E26" s="191">
        <f>SUM(F26:O26) - SMALL(F26:O26,1)  - SMALL(F26:O26,2)  - SMALL(F26:O26,3)</f>
        <v>0</v>
      </c>
      <c r="F26" s="3">
        <f>IFERROR(VLOOKUP($P26,'Rd1 PI'!$C$2:$AE$35,19,0),0)</f>
        <v>0</v>
      </c>
      <c r="G26" s="3">
        <f>IFERROR(VLOOKUP($P26,#REF!,19,0),0)</f>
        <v>0</v>
      </c>
      <c r="H26" s="3">
        <f>IFERROR(VLOOKUP($P26,#REF!,19,0),0)</f>
        <v>0</v>
      </c>
      <c r="I26" s="3">
        <f>IFERROR(VLOOKUP($P26,#REF!,19,0),0)</f>
        <v>0</v>
      </c>
      <c r="J26" s="3">
        <f>IFERROR(VLOOKUP($P26,#REF!,19,0),0)</f>
        <v>0</v>
      </c>
      <c r="K26" s="3">
        <f>IFERROR(VLOOKUP($P26,#REF!,19,0),0)</f>
        <v>0</v>
      </c>
      <c r="L26" s="3">
        <v>0</v>
      </c>
      <c r="M26" s="3">
        <f>IFERROR(VLOOKUP($P26,#REF!,19,0),0)</f>
        <v>0</v>
      </c>
      <c r="N26" s="3">
        <f>IFERROR(VLOOKUP($P26,#REF!,17,0),0)</f>
        <v>0</v>
      </c>
      <c r="O26" s="3">
        <v>0</v>
      </c>
      <c r="P26" t="str">
        <f>CONCATENATE(LOWER(B26)," ",LOWER(C26))</f>
        <v xml:space="preserve"> </v>
      </c>
    </row>
    <row r="27" spans="1:17" x14ac:dyDescent="0.2">
      <c r="A27" s="187">
        <v>4</v>
      </c>
      <c r="B27" s="186"/>
      <c r="C27" s="186"/>
      <c r="D27" s="189" t="s">
        <v>3</v>
      </c>
      <c r="E27" s="191">
        <f>SUM(F27:O27) - SMALL(F27:O27,1)  - SMALL(F27:O27,2)  - SMALL(F27:O27,3)</f>
        <v>0</v>
      </c>
      <c r="F27" s="3">
        <f>IFERROR(VLOOKUP($P27,'Rd1 PI'!$C$2:$AE$35,19,0),0)</f>
        <v>0</v>
      </c>
      <c r="G27" s="3">
        <f>IFERROR(VLOOKUP($P27,#REF!,19,0),0)</f>
        <v>0</v>
      </c>
      <c r="H27" s="3">
        <f>IFERROR(VLOOKUP($P27,#REF!,19,0),0)</f>
        <v>0</v>
      </c>
      <c r="I27" s="3">
        <f>IFERROR(VLOOKUP($P27,#REF!,19,0),0)</f>
        <v>0</v>
      </c>
      <c r="J27" s="3">
        <f>IFERROR(VLOOKUP($P27,#REF!,19,0),0)</f>
        <v>0</v>
      </c>
      <c r="K27" s="3">
        <f>IFERROR(VLOOKUP($P27,#REF!,19,0),0)</f>
        <v>0</v>
      </c>
      <c r="L27" s="3">
        <v>0</v>
      </c>
      <c r="M27" s="3">
        <f>IFERROR(VLOOKUP($P27,#REF!,19,0),0)</f>
        <v>0</v>
      </c>
      <c r="N27" s="3">
        <f>IFERROR(VLOOKUP($P27,#REF!,17,0),0)</f>
        <v>0</v>
      </c>
      <c r="O27" s="3">
        <v>0</v>
      </c>
      <c r="P27" t="str">
        <f>CONCATENATE(LOWER(B27)," ",LOWER(C27))</f>
        <v xml:space="preserve"> </v>
      </c>
      <c r="Q27" s="10"/>
    </row>
    <row r="28" spans="1:17" ht="13.5" thickBot="1" x14ac:dyDescent="0.25">
      <c r="A28" s="192">
        <v>5</v>
      </c>
      <c r="B28" s="186"/>
      <c r="C28" s="186"/>
      <c r="D28" s="189" t="s">
        <v>3</v>
      </c>
      <c r="E28" s="193">
        <f>SUM(F28:O28) - SMALL(F28:O28,1)  - SMALL(F28:O28,2)  - SMALL(F28:O28,3)</f>
        <v>0</v>
      </c>
      <c r="F28" s="3">
        <f>IFERROR(VLOOKUP($P28,'Rd1 PI'!$C$2:$AE$35,19,0),0)</f>
        <v>0</v>
      </c>
      <c r="G28" s="3">
        <f>IFERROR(VLOOKUP($P28,#REF!,19,0),0)</f>
        <v>0</v>
      </c>
      <c r="H28" s="3">
        <f>IFERROR(VLOOKUP($P28,#REF!,19,0),0)</f>
        <v>0</v>
      </c>
      <c r="I28" s="3">
        <f>IFERROR(VLOOKUP($P28,#REF!,19,0),0)</f>
        <v>0</v>
      </c>
      <c r="J28" s="3">
        <f>IFERROR(VLOOKUP($P28,#REF!,19,0),0)</f>
        <v>0</v>
      </c>
      <c r="K28" s="3">
        <f>IFERROR(VLOOKUP($P28,#REF!,19,0),0)</f>
        <v>0</v>
      </c>
      <c r="L28" s="3">
        <v>0</v>
      </c>
      <c r="M28" s="3">
        <f>IFERROR(VLOOKUP($P28,#REF!,19,0),0)</f>
        <v>0</v>
      </c>
      <c r="N28" s="209">
        <f>IFERROR(VLOOKUP($P28,#REF!,17,0),0)</f>
        <v>0</v>
      </c>
      <c r="O28" s="3">
        <v>0</v>
      </c>
      <c r="P28" t="str">
        <f>CONCATENATE(LOWER(B28)," ",LOWER(C28))</f>
        <v xml:space="preserve"> </v>
      </c>
      <c r="Q28" s="10"/>
    </row>
    <row r="29" spans="1:17" x14ac:dyDescent="0.2">
      <c r="B29" s="4"/>
      <c r="C29" s="4"/>
      <c r="D29" s="5"/>
      <c r="F29" s="3"/>
      <c r="G29" s="3"/>
      <c r="H29" s="3"/>
      <c r="K29" s="3"/>
      <c r="L29" s="3"/>
      <c r="M29" s="3"/>
      <c r="N29" s="3"/>
      <c r="O29" s="3"/>
      <c r="P29" s="9"/>
      <c r="Q29" s="10"/>
    </row>
    <row r="30" spans="1:17" ht="13.5" thickBot="1" x14ac:dyDescent="0.25">
      <c r="A30" s="27" t="s">
        <v>8</v>
      </c>
      <c r="B30" s="28"/>
      <c r="C30" s="28"/>
      <c r="D30" s="5"/>
      <c r="F30" s="3"/>
      <c r="G30" s="3"/>
      <c r="H30" s="3"/>
      <c r="K30" s="3"/>
      <c r="L30" s="3"/>
      <c r="M30" s="3"/>
      <c r="N30" s="3"/>
      <c r="O30" s="3"/>
    </row>
    <row r="31" spans="1:17" x14ac:dyDescent="0.2">
      <c r="A31" s="29">
        <v>1</v>
      </c>
      <c r="B31" s="30" t="s">
        <v>118</v>
      </c>
      <c r="C31" s="30" t="s">
        <v>119</v>
      </c>
      <c r="D31" s="26" t="s">
        <v>5</v>
      </c>
      <c r="E31" s="43">
        <f>SUM(F31:O31) - SMALL(F31:O31,1)  - SMALL(F31:O31,2)  - SMALL(F31:O31,3)</f>
        <v>100</v>
      </c>
      <c r="F31" s="3">
        <f>IFERROR(VLOOKUP($P31,'Rd1 PI'!$C$2:$AE$35,19,0),0)</f>
        <v>100</v>
      </c>
      <c r="G31" s="3">
        <f>IFERROR(VLOOKUP($P31,#REF!,19,0),0)</f>
        <v>0</v>
      </c>
      <c r="H31" s="3">
        <f>IFERROR(VLOOKUP($P31,#REF!,19,0),0)</f>
        <v>0</v>
      </c>
      <c r="I31" s="3">
        <f>IFERROR(VLOOKUP($P31,#REF!,19,0),0)</f>
        <v>0</v>
      </c>
      <c r="J31" s="3">
        <f>IFERROR(VLOOKUP($P31,#REF!,19,0),0)</f>
        <v>0</v>
      </c>
      <c r="K31" s="3">
        <f>IFERROR(VLOOKUP($P31,#REF!,19,0),0)</f>
        <v>0</v>
      </c>
      <c r="L31" s="3">
        <v>0</v>
      </c>
      <c r="M31" s="3">
        <f>IFERROR(VLOOKUP($P31,#REF!,19,0),0)</f>
        <v>0</v>
      </c>
      <c r="N31" s="3">
        <f>IFERROR(VLOOKUP($P31,#REF!,17,0),0)</f>
        <v>0</v>
      </c>
      <c r="O31" s="3">
        <v>0</v>
      </c>
      <c r="P31" t="str">
        <f>CONCATENATE(LOWER(B31)," ",LOWER(C31))</f>
        <v>adrian zadro</v>
      </c>
    </row>
    <row r="32" spans="1:17" x14ac:dyDescent="0.2">
      <c r="A32" s="29">
        <v>2</v>
      </c>
      <c r="B32" s="30" t="s">
        <v>96</v>
      </c>
      <c r="C32" s="30" t="s">
        <v>97</v>
      </c>
      <c r="D32" s="26" t="s">
        <v>5</v>
      </c>
      <c r="E32" s="44">
        <f>SUM(F32:O32) - SMALL(F32:O32,1)  - SMALL(F32:O32,2)  - SMALL(F32:O32,3)</f>
        <v>75</v>
      </c>
      <c r="F32" s="3">
        <f>IFERROR(VLOOKUP($P32,'Rd1 PI'!$C$2:$AE$35,19,0),0)</f>
        <v>75</v>
      </c>
      <c r="G32" s="3">
        <f>IFERROR(VLOOKUP($P32,#REF!,19,0),0)</f>
        <v>0</v>
      </c>
      <c r="H32" s="3">
        <f>IFERROR(VLOOKUP($P32,#REF!,19,0),0)</f>
        <v>0</v>
      </c>
      <c r="I32" s="3">
        <f>IFERROR(VLOOKUP($P32,#REF!,19,0),0)</f>
        <v>0</v>
      </c>
      <c r="J32" s="3">
        <f>IFERROR(VLOOKUP($P32,#REF!,19,0),0)</f>
        <v>0</v>
      </c>
      <c r="K32" s="3">
        <f>IFERROR(VLOOKUP($P32,#REF!,19,0),0)</f>
        <v>0</v>
      </c>
      <c r="L32" s="3">
        <v>0</v>
      </c>
      <c r="M32" s="3">
        <f>IFERROR(VLOOKUP($P32,#REF!,19,0),0)</f>
        <v>0</v>
      </c>
      <c r="N32" s="3">
        <f>IFERROR(VLOOKUP($P32,#REF!,17,0),0)</f>
        <v>0</v>
      </c>
      <c r="O32" s="3">
        <v>0</v>
      </c>
      <c r="P32" t="str">
        <f>CONCATENATE(LOWER(B32)," ",LOWER(C32))</f>
        <v>sam hurst</v>
      </c>
      <c r="Q32" s="10"/>
    </row>
    <row r="33" spans="1:17" x14ac:dyDescent="0.2">
      <c r="A33" s="29">
        <v>3</v>
      </c>
      <c r="B33" s="30" t="s">
        <v>84</v>
      </c>
      <c r="C33" s="30" t="s">
        <v>102</v>
      </c>
      <c r="D33" s="26" t="s">
        <v>5</v>
      </c>
      <c r="E33" s="44">
        <f>SUM(F33:O33) - SMALL(F33:O33,1)  - SMALL(F33:O33,2)  - SMALL(F33:O33,3)</f>
        <v>60</v>
      </c>
      <c r="F33" s="3">
        <f>IFERROR(VLOOKUP($P33,'Rd1 PI'!$C$2:$AE$35,19,0),0)</f>
        <v>60</v>
      </c>
      <c r="G33" s="3">
        <f>IFERROR(VLOOKUP($P33,#REF!,19,0),0)</f>
        <v>0</v>
      </c>
      <c r="H33" s="3">
        <f>IFERROR(VLOOKUP($P33,#REF!,19,0),0)</f>
        <v>0</v>
      </c>
      <c r="I33" s="3">
        <f>IFERROR(VLOOKUP($P33,#REF!,19,0),0)</f>
        <v>0</v>
      </c>
      <c r="J33" s="3">
        <f>IFERROR(VLOOKUP($P33,#REF!,19,0),0)</f>
        <v>0</v>
      </c>
      <c r="K33" s="3">
        <f>IFERROR(VLOOKUP($P33,#REF!,19,0),0)</f>
        <v>0</v>
      </c>
      <c r="L33" s="3">
        <v>0</v>
      </c>
      <c r="M33" s="3">
        <f>IFERROR(VLOOKUP($P33,#REF!,19,0),0)</f>
        <v>0</v>
      </c>
      <c r="N33" s="3">
        <f>IFERROR(VLOOKUP($P33,#REF!,17,0),0)</f>
        <v>0</v>
      </c>
      <c r="O33" s="3">
        <v>0</v>
      </c>
      <c r="P33" t="str">
        <f>CONCATENATE(LOWER(B33)," ",LOWER(C33))</f>
        <v>john downes</v>
      </c>
      <c r="Q33" s="10"/>
    </row>
    <row r="34" spans="1:17" x14ac:dyDescent="0.2">
      <c r="A34" s="29">
        <v>4</v>
      </c>
      <c r="B34" s="30"/>
      <c r="C34" s="30"/>
      <c r="D34" s="26" t="s">
        <v>5</v>
      </c>
      <c r="E34" s="44">
        <f>SUM(F34:O34) - SMALL(F34:O34,1)  - SMALL(F34:O34,2)  - SMALL(F34:O34,3)</f>
        <v>0</v>
      </c>
      <c r="F34" s="3">
        <f>IFERROR(VLOOKUP($P34,'Rd1 PI'!$C$2:$AE$35,19,0),0)</f>
        <v>0</v>
      </c>
      <c r="G34" s="3">
        <f>IFERROR(VLOOKUP($P34,#REF!,19,0),0)</f>
        <v>0</v>
      </c>
      <c r="H34" s="3">
        <f>IFERROR(VLOOKUP($P34,#REF!,19,0),0)</f>
        <v>0</v>
      </c>
      <c r="I34" s="3">
        <f>IFERROR(VLOOKUP($P34,#REF!,19,0),0)</f>
        <v>0</v>
      </c>
      <c r="J34" s="3">
        <f>IFERROR(VLOOKUP($P34,#REF!,19,0),0)</f>
        <v>0</v>
      </c>
      <c r="K34" s="3">
        <f>IFERROR(VLOOKUP($P34,#REF!,19,0),0)</f>
        <v>0</v>
      </c>
      <c r="L34" s="3">
        <v>0</v>
      </c>
      <c r="M34" s="3">
        <f>IFERROR(VLOOKUP($P34,#REF!,19,0),0)</f>
        <v>0</v>
      </c>
      <c r="N34" s="3">
        <f>IFERROR(VLOOKUP($P34,#REF!,17,0),0)</f>
        <v>0</v>
      </c>
      <c r="O34" s="3">
        <v>0</v>
      </c>
      <c r="P34" t="str">
        <f>CONCATENATE(LOWER(B34)," ",LOWER(C34))</f>
        <v xml:space="preserve"> </v>
      </c>
      <c r="Q34" s="10"/>
    </row>
    <row r="35" spans="1:17" ht="13.5" thickBot="1" x14ac:dyDescent="0.25">
      <c r="A35" s="29">
        <v>5</v>
      </c>
      <c r="B35" s="30"/>
      <c r="C35" s="30"/>
      <c r="D35" s="26" t="s">
        <v>5</v>
      </c>
      <c r="E35" s="45">
        <f>SUM(F35:O35) - SMALL(F35:O35,1)  - SMALL(F35:O35,2)  - SMALL(F35:O35,3)</f>
        <v>0</v>
      </c>
      <c r="F35" s="3">
        <f>IFERROR(VLOOKUP($P35,'Rd1 PI'!$C$2:$AE$35,19,0),0)</f>
        <v>0</v>
      </c>
      <c r="G35" s="3">
        <f>IFERROR(VLOOKUP($P35,#REF!,19,0),0)</f>
        <v>0</v>
      </c>
      <c r="H35" s="3">
        <f>IFERROR(VLOOKUP($P35,#REF!,19,0),0)</f>
        <v>0</v>
      </c>
      <c r="I35" s="3">
        <f>IFERROR(VLOOKUP($P35,#REF!,19,0),0)</f>
        <v>0</v>
      </c>
      <c r="J35" s="3">
        <f>IFERROR(VLOOKUP($P35,#REF!,19,0),0)</f>
        <v>0</v>
      </c>
      <c r="K35" s="3">
        <f>IFERROR(VLOOKUP($P35,#REF!,19,0),0)</f>
        <v>0</v>
      </c>
      <c r="L35" s="3">
        <v>0</v>
      </c>
      <c r="M35" s="3">
        <f>IFERROR(VLOOKUP($P35,#REF!,19,0),0)</f>
        <v>0</v>
      </c>
      <c r="N35" s="210">
        <f>IFERROR(VLOOKUP($P35,#REF!,17,0),0)</f>
        <v>0</v>
      </c>
      <c r="O35" s="3">
        <v>0</v>
      </c>
      <c r="P35" t="str">
        <f>CONCATENATE(LOWER(B35)," ",LOWER(C35))</f>
        <v xml:space="preserve"> </v>
      </c>
      <c r="Q35" s="10"/>
    </row>
    <row r="36" spans="1:17" x14ac:dyDescent="0.2">
      <c r="B36" s="12"/>
      <c r="C36" s="12"/>
      <c r="D36" s="10"/>
      <c r="F36" s="3"/>
      <c r="G36" s="3"/>
      <c r="H36" s="3"/>
      <c r="I36" s="3"/>
      <c r="J36" s="3"/>
      <c r="K36" s="3"/>
      <c r="L36" s="3"/>
      <c r="M36" s="3"/>
      <c r="N36" s="3"/>
      <c r="O36" s="3"/>
      <c r="P36" s="9"/>
      <c r="Q36" s="10"/>
    </row>
    <row r="37" spans="1:17" ht="13.5" thickBot="1" x14ac:dyDescent="0.25">
      <c r="A37" s="82" t="s">
        <v>9</v>
      </c>
      <c r="B37" s="83"/>
      <c r="C37" s="83"/>
      <c r="D37" s="10"/>
      <c r="F37" s="3"/>
      <c r="G37" s="3"/>
      <c r="H37" s="3"/>
      <c r="I37" s="3"/>
      <c r="J37" s="3"/>
      <c r="K37" s="3"/>
      <c r="L37" s="3"/>
      <c r="M37" s="3"/>
      <c r="N37" s="3"/>
      <c r="O37" s="3"/>
      <c r="P37" s="9"/>
      <c r="Q37" s="10"/>
    </row>
    <row r="38" spans="1:17" x14ac:dyDescent="0.2">
      <c r="A38" s="75">
        <v>1</v>
      </c>
      <c r="B38" s="76"/>
      <c r="C38" s="79"/>
      <c r="D38" s="78" t="s">
        <v>4</v>
      </c>
      <c r="E38" s="305">
        <f>SUM(F38:O38) - SMALL(F38:O38,1)  - SMALL(F38:O38,2)  - SMALL(F38:O38,3)</f>
        <v>0</v>
      </c>
      <c r="F38" s="3">
        <f>IFERROR(VLOOKUP($P38,'Rd1 PI'!$C$2:$AE$35,19,0),0)</f>
        <v>0</v>
      </c>
      <c r="G38" s="3">
        <f>IFERROR(VLOOKUP($P38,#REF!,19,0),0)</f>
        <v>0</v>
      </c>
      <c r="H38" s="3">
        <f>IFERROR(VLOOKUP($P38,#REF!,19,0),0)</f>
        <v>0</v>
      </c>
      <c r="I38" s="3">
        <f>IFERROR(VLOOKUP($P38,#REF!,19,0),0)</f>
        <v>0</v>
      </c>
      <c r="J38" s="3">
        <f>IFERROR(VLOOKUP($P38,#REF!,19,0),0)</f>
        <v>0</v>
      </c>
      <c r="K38" s="3">
        <f>IFERROR(VLOOKUP($P38,#REF!,19,0),0)</f>
        <v>0</v>
      </c>
      <c r="L38" s="3">
        <v>0</v>
      </c>
      <c r="M38" s="3">
        <f>IFERROR(VLOOKUP($P38,#REF!,19,0),0)</f>
        <v>0</v>
      </c>
      <c r="N38" s="3">
        <f>IFERROR(VLOOKUP($P38,#REF!,17,0),0)</f>
        <v>0</v>
      </c>
      <c r="O38" s="3">
        <v>0</v>
      </c>
      <c r="P38" t="str">
        <f>CONCATENATE(LOWER(B38)," ",LOWER(C38))</f>
        <v xml:space="preserve"> </v>
      </c>
      <c r="Q38" s="10"/>
    </row>
    <row r="39" spans="1:17" x14ac:dyDescent="0.2">
      <c r="A39" s="75">
        <v>2</v>
      </c>
      <c r="B39" s="79"/>
      <c r="C39" s="79"/>
      <c r="D39" s="78" t="s">
        <v>4</v>
      </c>
      <c r="E39" s="272">
        <f>SUM(F39:O39) - SMALL(F39:O39,1)  - SMALL(F39:O39,2)  - SMALL(F39:O39,3)</f>
        <v>0</v>
      </c>
      <c r="F39" s="3">
        <f>IFERROR(VLOOKUP($P39,'Rd1 PI'!$C$2:$AE$35,19,0),0)</f>
        <v>0</v>
      </c>
      <c r="G39" s="3">
        <f>IFERROR(VLOOKUP($P39,#REF!,19,0),0)</f>
        <v>0</v>
      </c>
      <c r="H39" s="3">
        <f>IFERROR(VLOOKUP($P39,#REF!,19,0),0)</f>
        <v>0</v>
      </c>
      <c r="I39" s="3">
        <f>IFERROR(VLOOKUP($P39,#REF!,19,0),0)</f>
        <v>0</v>
      </c>
      <c r="J39" s="3">
        <f>IFERROR(VLOOKUP($P39,#REF!,19,0),0)</f>
        <v>0</v>
      </c>
      <c r="K39" s="3">
        <f>IFERROR(VLOOKUP($P39,#REF!,19,0),0)</f>
        <v>0</v>
      </c>
      <c r="L39" s="3">
        <v>0</v>
      </c>
      <c r="M39" s="3">
        <f>IFERROR(VLOOKUP($P39,#REF!,19,0),0)</f>
        <v>0</v>
      </c>
      <c r="N39" s="3">
        <f>IFERROR(VLOOKUP($P39,#REF!,17,0),0)</f>
        <v>0</v>
      </c>
      <c r="O39" s="3">
        <v>0</v>
      </c>
      <c r="P39" t="str">
        <f>CONCATENATE(LOWER(B39)," ",LOWER(C39))</f>
        <v xml:space="preserve"> </v>
      </c>
      <c r="Q39" s="10"/>
    </row>
    <row r="40" spans="1:17" x14ac:dyDescent="0.2">
      <c r="A40" s="75">
        <v>3</v>
      </c>
      <c r="B40" s="79"/>
      <c r="C40" s="79"/>
      <c r="D40" s="78" t="s">
        <v>4</v>
      </c>
      <c r="E40" s="272">
        <f>SUM(F40:O40) - SMALL(F40:O40,1)  - SMALL(F40:O40,2)  - SMALL(F40:O40,3)</f>
        <v>0</v>
      </c>
      <c r="F40" s="3">
        <f>IFERROR(VLOOKUP($P40,'Rd1 PI'!$C$2:$AE$35,19,0),0)</f>
        <v>0</v>
      </c>
      <c r="G40" s="3">
        <f>IFERROR(VLOOKUP($P40,#REF!,19,0),0)</f>
        <v>0</v>
      </c>
      <c r="H40" s="3">
        <f>IFERROR(VLOOKUP($P40,#REF!,19,0),0)</f>
        <v>0</v>
      </c>
      <c r="I40" s="3">
        <f>IFERROR(VLOOKUP($P40,#REF!,19,0),0)</f>
        <v>0</v>
      </c>
      <c r="J40" s="3">
        <f>IFERROR(VLOOKUP($P40,#REF!,19,0),0)</f>
        <v>0</v>
      </c>
      <c r="K40" s="3">
        <f>IFERROR(VLOOKUP($P40,#REF!,19,0),0)</f>
        <v>0</v>
      </c>
      <c r="L40" s="3">
        <v>0</v>
      </c>
      <c r="M40" s="3">
        <f>IFERROR(VLOOKUP($P40,#REF!,19,0),0)</f>
        <v>0</v>
      </c>
      <c r="N40" s="3">
        <f>IFERROR(VLOOKUP($P40,#REF!,17,0),0)</f>
        <v>0</v>
      </c>
      <c r="O40" s="3">
        <v>0</v>
      </c>
      <c r="P40" t="str">
        <f>CONCATENATE(LOWER(B40)," ",LOWER(C40))</f>
        <v xml:space="preserve"> </v>
      </c>
      <c r="Q40" s="10"/>
    </row>
    <row r="41" spans="1:17" x14ac:dyDescent="0.2">
      <c r="A41" s="75">
        <v>4</v>
      </c>
      <c r="B41" s="79"/>
      <c r="C41" s="79"/>
      <c r="D41" s="78" t="s">
        <v>4</v>
      </c>
      <c r="E41" s="272">
        <f>SUM(F41:O41) - SMALL(F41:O41,1)  - SMALL(F41:O41,2)  - SMALL(F41:O41,3)</f>
        <v>0</v>
      </c>
      <c r="F41" s="3">
        <f>IFERROR(VLOOKUP($P41,'Rd1 PI'!$C$2:$AE$35,19,0),0)</f>
        <v>0</v>
      </c>
      <c r="G41" s="3">
        <f>IFERROR(VLOOKUP($P41,#REF!,19,0),0)</f>
        <v>0</v>
      </c>
      <c r="H41" s="3">
        <f>IFERROR(VLOOKUP($P41,#REF!,19,0),0)</f>
        <v>0</v>
      </c>
      <c r="I41" s="3">
        <f>IFERROR(VLOOKUP($P41,#REF!,19,0),0)</f>
        <v>0</v>
      </c>
      <c r="J41" s="3">
        <f>IFERROR(VLOOKUP($P41,#REF!,19,0),0)</f>
        <v>0</v>
      </c>
      <c r="K41" s="3">
        <f>IFERROR(VLOOKUP($P41,#REF!,19,0),0)</f>
        <v>0</v>
      </c>
      <c r="L41" s="3">
        <v>0</v>
      </c>
      <c r="M41" s="3">
        <f>IFERROR(VLOOKUP($P41,#REF!,19,0),0)</f>
        <v>0</v>
      </c>
      <c r="N41" s="3">
        <f>IFERROR(VLOOKUP($P41,#REF!,17,0),0)</f>
        <v>0</v>
      </c>
      <c r="O41" s="3">
        <v>0</v>
      </c>
      <c r="P41" t="str">
        <f>CONCATENATE(LOWER(B41)," ",LOWER(C41))</f>
        <v xml:space="preserve"> </v>
      </c>
      <c r="Q41" s="10"/>
    </row>
    <row r="42" spans="1:17" ht="13.5" thickBot="1" x14ac:dyDescent="0.25">
      <c r="A42" s="212">
        <v>5</v>
      </c>
      <c r="B42" s="211"/>
      <c r="C42" s="211"/>
      <c r="D42" s="213" t="s">
        <v>4</v>
      </c>
      <c r="E42" s="214">
        <f>SUM(F42:O42) - SMALL(F42:O42,1)  - SMALL(F42:O42,2)  - SMALL(F42:O42,3)</f>
        <v>0</v>
      </c>
      <c r="F42" s="3">
        <f>IFERROR(VLOOKUP($P42,'Rd1 PI'!$C$2:$AE$35,19,0),0)</f>
        <v>0</v>
      </c>
      <c r="G42" s="3">
        <f>IFERROR(VLOOKUP($P42,#REF!,19,0),0)</f>
        <v>0</v>
      </c>
      <c r="H42" s="3">
        <f>IFERROR(VLOOKUP($P42,#REF!,19,0),0)</f>
        <v>0</v>
      </c>
      <c r="I42" s="3">
        <f>IFERROR(VLOOKUP($P42,#REF!,19,0),0)</f>
        <v>0</v>
      </c>
      <c r="J42" s="3">
        <f>IFERROR(VLOOKUP($P42,#REF!,19,0),0)</f>
        <v>0</v>
      </c>
      <c r="K42" s="3">
        <f>IFERROR(VLOOKUP($P42,#REF!,19,0),0)</f>
        <v>0</v>
      </c>
      <c r="L42" s="3">
        <v>0</v>
      </c>
      <c r="M42" s="3">
        <f>IFERROR(VLOOKUP($P42,#REF!,19,0),0)</f>
        <v>0</v>
      </c>
      <c r="N42" s="215">
        <f>IFERROR(VLOOKUP($P42,#REF!,17,0),0)</f>
        <v>0</v>
      </c>
      <c r="O42" s="3">
        <v>0</v>
      </c>
      <c r="P42" t="str">
        <f>CONCATENATE(LOWER(B42)," ",LOWER(C42))</f>
        <v xml:space="preserve"> </v>
      </c>
      <c r="Q42" s="10"/>
    </row>
    <row r="43" spans="1:17" x14ac:dyDescent="0.2">
      <c r="F43" s="3"/>
      <c r="G43" s="3"/>
      <c r="H43" s="3"/>
      <c r="I43" s="3"/>
      <c r="J43" s="3"/>
      <c r="K43" s="3"/>
      <c r="L43" s="3"/>
      <c r="M43" s="3"/>
      <c r="N43" s="3"/>
      <c r="O43" s="3"/>
      <c r="P43" s="9"/>
      <c r="Q43" s="10"/>
    </row>
    <row r="44" spans="1:17" ht="13.5" thickBot="1" x14ac:dyDescent="0.25">
      <c r="A44" s="216" t="s">
        <v>20</v>
      </c>
      <c r="B44" s="217"/>
      <c r="C44" s="217"/>
      <c r="D44" s="218"/>
      <c r="E44" s="219"/>
      <c r="F44" s="220"/>
      <c r="G44" s="220"/>
      <c r="H44" s="220"/>
      <c r="I44" s="220"/>
      <c r="J44" s="220"/>
      <c r="K44" s="220"/>
      <c r="L44" s="220"/>
      <c r="M44" s="220"/>
      <c r="N44" s="220"/>
      <c r="O44" s="220"/>
      <c r="P44" s="9"/>
      <c r="Q44" s="10"/>
    </row>
    <row r="45" spans="1:17" x14ac:dyDescent="0.2">
      <c r="A45" s="219">
        <v>1</v>
      </c>
      <c r="B45" s="221"/>
      <c r="C45" s="221"/>
      <c r="D45" s="218" t="s">
        <v>37</v>
      </c>
      <c r="E45" s="222">
        <f>SUM(F45:O45) - SMALL(F45:O45,1)  - SMALL(F45:O45,2)  - SMALL(F45:O45,3)</f>
        <v>0</v>
      </c>
      <c r="F45" s="3">
        <f>IFERROR(VLOOKUP($P45,'Rd1 PI'!$C$2:$AE$35,19,0),0)</f>
        <v>0</v>
      </c>
      <c r="G45" s="3">
        <f>IFERROR(VLOOKUP($P45,#REF!,19,0),0)</f>
        <v>0</v>
      </c>
      <c r="H45" s="3">
        <f>IFERROR(VLOOKUP($P45,#REF!,19,0),0)</f>
        <v>0</v>
      </c>
      <c r="I45" s="3">
        <f>IFERROR(VLOOKUP($P45,#REF!,19,0),0)</f>
        <v>0</v>
      </c>
      <c r="J45" s="3">
        <f>IFERROR(VLOOKUP($P45,#REF!,19,0),0)</f>
        <v>0</v>
      </c>
      <c r="K45" s="3">
        <f>IFERROR(VLOOKUP($P45,#REF!,19,0),0)</f>
        <v>0</v>
      </c>
      <c r="L45" s="3">
        <v>0</v>
      </c>
      <c r="M45" s="3">
        <f>IFERROR(VLOOKUP($P45,#REF!,19,0),0)</f>
        <v>0</v>
      </c>
      <c r="N45" s="220">
        <f>IFERROR(VLOOKUP($P45,#REF!,17,0),0)</f>
        <v>0</v>
      </c>
      <c r="O45" s="3">
        <v>0</v>
      </c>
      <c r="P45" t="str">
        <f>CONCATENATE(LOWER(B45)," ",LOWER(C45))</f>
        <v xml:space="preserve"> </v>
      </c>
      <c r="Q45" s="10"/>
    </row>
    <row r="46" spans="1:17" x14ac:dyDescent="0.2">
      <c r="A46" s="219">
        <v>2</v>
      </c>
      <c r="B46" s="221"/>
      <c r="C46" s="221"/>
      <c r="D46" s="218" t="s">
        <v>37</v>
      </c>
      <c r="E46" s="223">
        <f>SUM(F46:O46) - SMALL(F46:O46,1)  - SMALL(F46:O46,2)  - SMALL(F46:O46,3)</f>
        <v>0</v>
      </c>
      <c r="F46" s="3">
        <f>IFERROR(VLOOKUP($P46,'Rd1 PI'!$C$2:$AE$35,19,0),0)</f>
        <v>0</v>
      </c>
      <c r="G46" s="3">
        <f>IFERROR(VLOOKUP($P46,#REF!,19,0),0)</f>
        <v>0</v>
      </c>
      <c r="H46" s="3">
        <f>IFERROR(VLOOKUP($P46,#REF!,19,0),0)</f>
        <v>0</v>
      </c>
      <c r="I46" s="3">
        <f>IFERROR(VLOOKUP($P46,#REF!,19,0),0)</f>
        <v>0</v>
      </c>
      <c r="J46" s="3">
        <f>IFERROR(VLOOKUP($P46,#REF!,19,0),0)</f>
        <v>0</v>
      </c>
      <c r="K46" s="3">
        <f>IFERROR(VLOOKUP($P46,#REF!,19,0),0)</f>
        <v>0</v>
      </c>
      <c r="L46" s="3">
        <v>0</v>
      </c>
      <c r="M46" s="3">
        <f>IFERROR(VLOOKUP($P46,#REF!,19,0),0)</f>
        <v>0</v>
      </c>
      <c r="N46" s="220">
        <f>IFERROR(VLOOKUP($P46,#REF!,17,0),0)</f>
        <v>0</v>
      </c>
      <c r="O46" s="3">
        <v>0</v>
      </c>
      <c r="P46" t="str">
        <f>CONCATENATE(LOWER(B46)," ",LOWER(C46))</f>
        <v xml:space="preserve"> </v>
      </c>
      <c r="Q46" s="10"/>
    </row>
    <row r="47" spans="1:17" x14ac:dyDescent="0.2">
      <c r="A47" s="219">
        <v>3</v>
      </c>
      <c r="B47" s="224"/>
      <c r="C47" s="224"/>
      <c r="D47" s="218" t="s">
        <v>37</v>
      </c>
      <c r="E47" s="223">
        <f>SUM(F47:O47) - SMALL(F47:O47,1)  - SMALL(F47:O47,2)  - SMALL(F47:O47,3)</f>
        <v>0</v>
      </c>
      <c r="F47" s="3">
        <f>IFERROR(VLOOKUP($P47,'Rd1 PI'!$C$2:$AE$35,19,0),0)</f>
        <v>0</v>
      </c>
      <c r="G47" s="3">
        <f>IFERROR(VLOOKUP($P47,#REF!,19,0),0)</f>
        <v>0</v>
      </c>
      <c r="H47" s="3">
        <f>IFERROR(VLOOKUP($P47,#REF!,19,0),0)</f>
        <v>0</v>
      </c>
      <c r="I47" s="3">
        <f>IFERROR(VLOOKUP($P47,#REF!,19,0),0)</f>
        <v>0</v>
      </c>
      <c r="J47" s="3">
        <f>IFERROR(VLOOKUP($P47,#REF!,19,0),0)</f>
        <v>0</v>
      </c>
      <c r="K47" s="3">
        <f>IFERROR(VLOOKUP($P47,#REF!,19,0),0)</f>
        <v>0</v>
      </c>
      <c r="L47" s="3">
        <v>0</v>
      </c>
      <c r="M47" s="3">
        <f>IFERROR(VLOOKUP($P47,#REF!,19,0),0)</f>
        <v>0</v>
      </c>
      <c r="N47" s="220">
        <f>IFERROR(VLOOKUP($P47,#REF!,17,0),0)</f>
        <v>0</v>
      </c>
      <c r="O47" s="3">
        <v>0</v>
      </c>
      <c r="P47" t="str">
        <f>CONCATENATE(LOWER(B47)," ",LOWER(C47))</f>
        <v xml:space="preserve"> </v>
      </c>
      <c r="Q47" s="10"/>
    </row>
    <row r="48" spans="1:17" x14ac:dyDescent="0.2">
      <c r="A48" s="219">
        <v>4</v>
      </c>
      <c r="B48" s="224"/>
      <c r="C48" s="224"/>
      <c r="D48" s="218" t="s">
        <v>37</v>
      </c>
      <c r="E48" s="223">
        <f>SUM(F48:O48) - SMALL(F48:O48,1)  - SMALL(F48:O48,2)  - SMALL(F48:O48,3)</f>
        <v>0</v>
      </c>
      <c r="F48" s="3">
        <f>IFERROR(VLOOKUP($P48,'Rd1 PI'!$C$2:$AE$35,19,0),0)</f>
        <v>0</v>
      </c>
      <c r="G48" s="3">
        <f>IFERROR(VLOOKUP($P48,#REF!,19,0),0)</f>
        <v>0</v>
      </c>
      <c r="H48" s="3">
        <f>IFERROR(VLOOKUP($P48,#REF!,19,0),0)</f>
        <v>0</v>
      </c>
      <c r="I48" s="3">
        <f>IFERROR(VLOOKUP($P48,#REF!,19,0),0)</f>
        <v>0</v>
      </c>
      <c r="J48" s="3">
        <f>IFERROR(VLOOKUP($P48,#REF!,19,0),0)</f>
        <v>0</v>
      </c>
      <c r="K48" s="3">
        <f>IFERROR(VLOOKUP($P48,#REF!,19,0),0)</f>
        <v>0</v>
      </c>
      <c r="L48" s="3">
        <v>0</v>
      </c>
      <c r="M48" s="3">
        <f>IFERROR(VLOOKUP($P48,#REF!,19,0),0)</f>
        <v>0</v>
      </c>
      <c r="N48" s="220">
        <f>IFERROR(VLOOKUP($P48,#REF!,17,0),0)</f>
        <v>0</v>
      </c>
      <c r="O48" s="3">
        <v>0</v>
      </c>
      <c r="P48" t="str">
        <f>CONCATENATE(LOWER(B48)," ",LOWER(C48))</f>
        <v xml:space="preserve"> </v>
      </c>
      <c r="Q48" s="10"/>
    </row>
    <row r="49" spans="1:17" ht="13.5" thickBot="1" x14ac:dyDescent="0.25">
      <c r="A49" s="219">
        <v>5</v>
      </c>
      <c r="B49" s="224"/>
      <c r="C49" s="224"/>
      <c r="D49" s="218" t="s">
        <v>37</v>
      </c>
      <c r="E49" s="225">
        <f>SUM(F49:O49) - SMALL(F49:O49,1)  - SMALL(F49:O49,2)  - SMALL(F49:O49,3)</f>
        <v>0</v>
      </c>
      <c r="F49" s="3">
        <f>IFERROR(VLOOKUP($P49,'Rd1 PI'!$C$2:$AE$35,19,0),0)</f>
        <v>0</v>
      </c>
      <c r="G49" s="3">
        <f>IFERROR(VLOOKUP($P49,#REF!,19,0),0)</f>
        <v>0</v>
      </c>
      <c r="H49" s="3">
        <f>IFERROR(VLOOKUP($P49,#REF!,19,0),0)</f>
        <v>0</v>
      </c>
      <c r="I49" s="3">
        <f>IFERROR(VLOOKUP($P49,#REF!,19,0),0)</f>
        <v>0</v>
      </c>
      <c r="J49" s="3">
        <f>IFERROR(VLOOKUP($P49,#REF!,19,0),0)</f>
        <v>0</v>
      </c>
      <c r="K49" s="3">
        <f>IFERROR(VLOOKUP($P49,#REF!,19,0),0)</f>
        <v>0</v>
      </c>
      <c r="L49" s="3">
        <v>0</v>
      </c>
      <c r="M49" s="3">
        <f>IFERROR(VLOOKUP($P49,#REF!,19,0),0)</f>
        <v>0</v>
      </c>
      <c r="N49" s="220">
        <f>IFERROR(VLOOKUP($P49,#REF!,17,0),0)</f>
        <v>0</v>
      </c>
      <c r="O49" s="3">
        <v>0</v>
      </c>
      <c r="P49" t="str">
        <f>CONCATENATE(LOWER(B49)," ",LOWER(C49))</f>
        <v xml:space="preserve"> </v>
      </c>
      <c r="Q49" s="10"/>
    </row>
    <row r="50" spans="1:17" x14ac:dyDescent="0.2">
      <c r="F50" s="3"/>
      <c r="G50" s="3"/>
      <c r="H50" s="3"/>
      <c r="I50" s="3"/>
      <c r="J50" s="3"/>
      <c r="K50" s="3"/>
      <c r="L50" s="3"/>
      <c r="M50" s="3"/>
      <c r="N50" s="3"/>
      <c r="O50" s="3"/>
      <c r="P50" s="9"/>
      <c r="Q50" s="10"/>
    </row>
    <row r="51" spans="1:17" ht="13.5" thickBot="1" x14ac:dyDescent="0.25">
      <c r="A51" s="226" t="s">
        <v>18</v>
      </c>
      <c r="B51" s="227"/>
      <c r="C51" s="227"/>
      <c r="D51" s="228"/>
      <c r="E51" s="229"/>
      <c r="F51" s="230"/>
      <c r="G51" s="230"/>
      <c r="H51" s="230"/>
      <c r="I51" s="230"/>
      <c r="J51" s="230"/>
      <c r="K51" s="230"/>
      <c r="L51" s="230"/>
      <c r="M51" s="230"/>
      <c r="N51" s="230"/>
      <c r="O51" s="230"/>
    </row>
    <row r="52" spans="1:17" x14ac:dyDescent="0.2">
      <c r="A52" s="231">
        <v>1</v>
      </c>
      <c r="B52" s="232"/>
      <c r="C52" s="232"/>
      <c r="D52" s="230" t="s">
        <v>22</v>
      </c>
      <c r="E52" s="233">
        <f>SUM(F52:O52) - SMALL(F52:O52,1)  - SMALL(F52:O52,2)  - SMALL(F52:O52,3)</f>
        <v>0</v>
      </c>
      <c r="F52" s="3">
        <f>IFERROR(VLOOKUP($P52,'Rd1 PI'!$C$2:$AE$35,19,0),0)</f>
        <v>0</v>
      </c>
      <c r="G52" s="3">
        <f>IFERROR(VLOOKUP($P52,#REF!,19,0),0)</f>
        <v>0</v>
      </c>
      <c r="H52" s="3">
        <f>IFERROR(VLOOKUP($P52,#REF!,19,0),0)</f>
        <v>0</v>
      </c>
      <c r="I52" s="3">
        <f>IFERROR(VLOOKUP($P52,#REF!,19,0),0)</f>
        <v>0</v>
      </c>
      <c r="J52" s="3">
        <f>IFERROR(VLOOKUP($P52,#REF!,19,0),0)</f>
        <v>0</v>
      </c>
      <c r="K52" s="3">
        <f>IFERROR(VLOOKUP($P52,#REF!,19,0),0)</f>
        <v>0</v>
      </c>
      <c r="L52" s="3">
        <v>0</v>
      </c>
      <c r="M52" s="3">
        <f>IFERROR(VLOOKUP($P52,#REF!,19,0),0)</f>
        <v>0</v>
      </c>
      <c r="N52" s="230">
        <f>IFERROR(VLOOKUP($P52,#REF!,17,0),0)</f>
        <v>0</v>
      </c>
      <c r="O52" s="3">
        <v>0</v>
      </c>
      <c r="P52" t="str">
        <f>CONCATENATE(LOWER(B52)," ",LOWER(C52))</f>
        <v xml:space="preserve"> </v>
      </c>
    </row>
    <row r="53" spans="1:17" x14ac:dyDescent="0.2">
      <c r="A53" s="231">
        <v>2</v>
      </c>
      <c r="B53" s="232"/>
      <c r="C53" s="232"/>
      <c r="D53" s="230" t="s">
        <v>22</v>
      </c>
      <c r="E53" s="234">
        <f>SUM(F53:O53) - SMALL(F53:O53,1)  - SMALL(F53:O53,2)  - SMALL(F53:O53,3)</f>
        <v>0</v>
      </c>
      <c r="F53" s="3">
        <f>IFERROR(VLOOKUP($P53,'Rd1 PI'!$C$2:$AE$35,19,0),0)</f>
        <v>0</v>
      </c>
      <c r="G53" s="3">
        <f>IFERROR(VLOOKUP($P53,#REF!,19,0),0)</f>
        <v>0</v>
      </c>
      <c r="H53" s="3">
        <f>IFERROR(VLOOKUP($P53,#REF!,19,0),0)</f>
        <v>0</v>
      </c>
      <c r="I53" s="3">
        <f>IFERROR(VLOOKUP($P53,#REF!,19,0),0)</f>
        <v>0</v>
      </c>
      <c r="J53" s="3">
        <f>IFERROR(VLOOKUP($P53,#REF!,19,0),0)</f>
        <v>0</v>
      </c>
      <c r="K53" s="3">
        <f>IFERROR(VLOOKUP($P53,#REF!,19,0),0)</f>
        <v>0</v>
      </c>
      <c r="L53" s="3">
        <v>0</v>
      </c>
      <c r="M53" s="3">
        <f>IFERROR(VLOOKUP($P53,#REF!,19,0),0)</f>
        <v>0</v>
      </c>
      <c r="N53" s="230">
        <f>IFERROR(VLOOKUP($P53,#REF!,17,0),0)</f>
        <v>0</v>
      </c>
      <c r="O53" s="3">
        <f>IFERROR(VLOOKUP($P53,'Rd1 PI'!$C$2:$AE$35,19,0),0)</f>
        <v>0</v>
      </c>
      <c r="P53" t="str">
        <f>CONCATENATE(LOWER(B53)," ",LOWER(C53))</f>
        <v xml:space="preserve"> </v>
      </c>
    </row>
    <row r="54" spans="1:17" x14ac:dyDescent="0.2">
      <c r="A54" s="231">
        <v>3</v>
      </c>
      <c r="B54" s="232"/>
      <c r="C54" s="232"/>
      <c r="D54" s="230" t="s">
        <v>22</v>
      </c>
      <c r="E54" s="234">
        <f>SUM(F54:O54) - SMALL(F54:O54,1)  - SMALL(F54:O54,2)  - SMALL(F54:O54,3)</f>
        <v>0</v>
      </c>
      <c r="F54" s="3">
        <f>IFERROR(VLOOKUP($P54,'Rd1 PI'!$C$2:$AE$35,19,0),0)</f>
        <v>0</v>
      </c>
      <c r="G54" s="3">
        <f>IFERROR(VLOOKUP($P54,#REF!,19,0),0)</f>
        <v>0</v>
      </c>
      <c r="H54" s="3">
        <f>IFERROR(VLOOKUP($P54,#REF!,19,0),0)</f>
        <v>0</v>
      </c>
      <c r="I54" s="3">
        <f>IFERROR(VLOOKUP($P54,#REF!,19,0),0)</f>
        <v>0</v>
      </c>
      <c r="J54" s="3">
        <f>IFERROR(VLOOKUP($P54,#REF!,19,0),0)</f>
        <v>0</v>
      </c>
      <c r="K54" s="3">
        <f>IFERROR(VLOOKUP($P54,#REF!,19,0),0)</f>
        <v>0</v>
      </c>
      <c r="L54" s="3">
        <v>0</v>
      </c>
      <c r="M54" s="3">
        <f>IFERROR(VLOOKUP($P54,#REF!,19,0),0)</f>
        <v>0</v>
      </c>
      <c r="N54" s="230">
        <f>IFERROR(VLOOKUP($P54,#REF!,17,0),0)</f>
        <v>0</v>
      </c>
      <c r="O54" s="3">
        <v>0</v>
      </c>
      <c r="P54" t="str">
        <f>CONCATENATE(LOWER(B54)," ",LOWER(C54))</f>
        <v xml:space="preserve"> </v>
      </c>
    </row>
    <row r="55" spans="1:17" x14ac:dyDescent="0.2">
      <c r="A55" s="231">
        <v>4</v>
      </c>
      <c r="B55" s="235"/>
      <c r="C55" s="235"/>
      <c r="D55" s="230" t="s">
        <v>22</v>
      </c>
      <c r="E55" s="234">
        <f>SUM(F55:O55) - SMALL(F55:O55,1)  - SMALL(F55:O55,2)  - SMALL(F55:O55,3)</f>
        <v>0</v>
      </c>
      <c r="F55" s="3">
        <f>IFERROR(VLOOKUP($P55,'Rd1 PI'!$C$2:$AE$35,19,0),0)</f>
        <v>0</v>
      </c>
      <c r="G55" s="3">
        <f>IFERROR(VLOOKUP($P55,#REF!,19,0),0)</f>
        <v>0</v>
      </c>
      <c r="H55" s="3">
        <f>IFERROR(VLOOKUP($P55,#REF!,19,0),0)</f>
        <v>0</v>
      </c>
      <c r="I55" s="3">
        <f>IFERROR(VLOOKUP($P55,#REF!,19,0),0)</f>
        <v>0</v>
      </c>
      <c r="J55" s="3">
        <f>IFERROR(VLOOKUP($P55,#REF!,19,0),0)</f>
        <v>0</v>
      </c>
      <c r="K55" s="3">
        <f>IFERROR(VLOOKUP($P55,#REF!,19,0),0)</f>
        <v>0</v>
      </c>
      <c r="L55" s="3">
        <v>0</v>
      </c>
      <c r="M55" s="3">
        <f>IFERROR(VLOOKUP($P55,#REF!,19,0),0)</f>
        <v>0</v>
      </c>
      <c r="N55" s="230">
        <f>IFERROR(VLOOKUP($P55,#REF!,17,0),0)</f>
        <v>0</v>
      </c>
      <c r="O55" s="3">
        <v>0</v>
      </c>
      <c r="P55" t="str">
        <f>CONCATENATE(LOWER(B55)," ",LOWER(C55))</f>
        <v xml:space="preserve"> </v>
      </c>
      <c r="Q55" s="10"/>
    </row>
    <row r="56" spans="1:17" ht="13.5" thickBot="1" x14ac:dyDescent="0.25">
      <c r="A56" s="229">
        <v>5</v>
      </c>
      <c r="B56" s="235"/>
      <c r="C56" s="235"/>
      <c r="D56" s="230" t="s">
        <v>22</v>
      </c>
      <c r="E56" s="236">
        <f>SUM(F56:O56) - SMALL(F56:O56,1)  - SMALL(F56:O56,2)  - SMALL(F56:O56,3)</f>
        <v>0</v>
      </c>
      <c r="F56" s="3">
        <f>IFERROR(VLOOKUP($P56,'Rd1 PI'!$C$2:$AE$35,19,0),0)</f>
        <v>0</v>
      </c>
      <c r="G56" s="3">
        <f>IFERROR(VLOOKUP($P56,#REF!,19,0),0)</f>
        <v>0</v>
      </c>
      <c r="H56" s="3">
        <f>IFERROR(VLOOKUP($P56,#REF!,19,0),0)</f>
        <v>0</v>
      </c>
      <c r="I56" s="3">
        <f>IFERROR(VLOOKUP($P56,#REF!,19,0),0)</f>
        <v>0</v>
      </c>
      <c r="J56" s="3">
        <f>IFERROR(VLOOKUP($P56,#REF!,19,0),0)</f>
        <v>0</v>
      </c>
      <c r="K56" s="3">
        <f>IFERROR(VLOOKUP($P56,#REF!,19,0),0)</f>
        <v>0</v>
      </c>
      <c r="L56" s="3">
        <v>0</v>
      </c>
      <c r="M56" s="3">
        <f>IFERROR(VLOOKUP($P56,#REF!,19,0),0)</f>
        <v>0</v>
      </c>
      <c r="N56" s="230">
        <f>IFERROR(VLOOKUP($P56,#REF!,17,0),0)</f>
        <v>0</v>
      </c>
      <c r="O56" s="3">
        <v>0</v>
      </c>
      <c r="P56" t="str">
        <f>CONCATENATE(LOWER(B56)," ",LOWER(C56))</f>
        <v xml:space="preserve"> </v>
      </c>
      <c r="Q56" s="10"/>
    </row>
    <row r="57" spans="1:17" x14ac:dyDescent="0.2">
      <c r="D57" s="3"/>
      <c r="F57" s="3"/>
      <c r="G57" s="3"/>
      <c r="H57" s="3"/>
      <c r="I57" s="3"/>
      <c r="J57" s="3"/>
      <c r="K57" s="3"/>
      <c r="L57" s="3"/>
      <c r="M57" s="3"/>
      <c r="N57" s="3"/>
      <c r="O57" s="3"/>
      <c r="P57" s="9"/>
      <c r="Q57" s="10"/>
    </row>
    <row r="58" spans="1:17" ht="13.5" thickBot="1" x14ac:dyDescent="0.25">
      <c r="A58" s="80" t="s">
        <v>19</v>
      </c>
      <c r="B58" s="81"/>
      <c r="C58" s="81"/>
      <c r="D58" s="77"/>
      <c r="E58" s="73"/>
      <c r="F58" s="237"/>
      <c r="G58" s="237"/>
      <c r="H58" s="237"/>
      <c r="I58" s="237"/>
      <c r="J58" s="237"/>
      <c r="K58" s="237"/>
      <c r="L58" s="237"/>
      <c r="M58" s="237"/>
      <c r="N58" s="237"/>
      <c r="O58" s="237"/>
    </row>
    <row r="59" spans="1:17" x14ac:dyDescent="0.2">
      <c r="A59" s="238">
        <v>1</v>
      </c>
      <c r="B59" s="87" t="s">
        <v>124</v>
      </c>
      <c r="C59" s="87" t="s">
        <v>123</v>
      </c>
      <c r="D59" s="237" t="s">
        <v>21</v>
      </c>
      <c r="E59" s="71">
        <f>SUM(F59:O59) - SMALL(F59:O59,1)  - SMALL(F59:O59,2)  - SMALL(F59:O59,3)</f>
        <v>100</v>
      </c>
      <c r="F59" s="3">
        <f>IFERROR(VLOOKUP($P59,'Rd1 PI'!$C$2:$AE$35,19,0),0)</f>
        <v>100</v>
      </c>
      <c r="G59" s="3">
        <f>IFERROR(VLOOKUP($P59,#REF!,19,0),0)</f>
        <v>0</v>
      </c>
      <c r="H59" s="3">
        <f>IFERROR(VLOOKUP($P59,#REF!,19,0),0)</f>
        <v>0</v>
      </c>
      <c r="I59" s="237">
        <f>IFERROR(VLOOKUP($P59,#REF!,19,0),0)</f>
        <v>0</v>
      </c>
      <c r="J59" s="237">
        <f>IFERROR(VLOOKUP($P59,#REF!,19,0),0)</f>
        <v>0</v>
      </c>
      <c r="K59" s="237">
        <f>IFERROR(VLOOKUP($P59,#REF!,19,0),0)</f>
        <v>0</v>
      </c>
      <c r="L59" s="3">
        <v>0</v>
      </c>
      <c r="M59" s="3">
        <f>IFERROR(VLOOKUP($P59,#REF!,19,0),0)</f>
        <v>0</v>
      </c>
      <c r="N59" s="237">
        <f>IFERROR(VLOOKUP($P59,#REF!,17,0),0)</f>
        <v>0</v>
      </c>
      <c r="O59" s="3">
        <v>0</v>
      </c>
      <c r="P59" t="str">
        <f>CONCATENATE(LOWER(B59)," ",LOWER(C59))</f>
        <v>steve williamsz</v>
      </c>
    </row>
    <row r="60" spans="1:17" x14ac:dyDescent="0.2">
      <c r="A60" s="238">
        <v>2</v>
      </c>
      <c r="B60" s="87"/>
      <c r="C60" s="87"/>
      <c r="D60" s="237" t="s">
        <v>21</v>
      </c>
      <c r="E60" s="72">
        <f>SUM(F60:O60) - SMALL(F60:O60,1)  - SMALL(F60:O60,2)  - SMALL(F60:O60,3)</f>
        <v>0</v>
      </c>
      <c r="F60" s="3">
        <f>IFERROR(VLOOKUP($P60,'Rd1 PI'!$C$2:$AE$35,19,0),0)</f>
        <v>0</v>
      </c>
      <c r="G60" s="3">
        <f>IFERROR(VLOOKUP($P60,#REF!,19,0),0)</f>
        <v>0</v>
      </c>
      <c r="H60" s="237">
        <f>IFERROR(VLOOKUP($P60,#REF!,19,0),0)</f>
        <v>0</v>
      </c>
      <c r="I60" s="237">
        <f>IFERROR(VLOOKUP($P60,#REF!,19,0),0)</f>
        <v>0</v>
      </c>
      <c r="J60" s="237">
        <f>IFERROR(VLOOKUP($P60,#REF!,19,0),0)</f>
        <v>0</v>
      </c>
      <c r="K60" s="237">
        <f>IFERROR(VLOOKUP($P60,#REF!,19,0),0)</f>
        <v>0</v>
      </c>
      <c r="L60" s="3">
        <v>0</v>
      </c>
      <c r="M60" s="3">
        <f>IFERROR(VLOOKUP($P60,#REF!,19,0),0)</f>
        <v>0</v>
      </c>
      <c r="N60" s="237">
        <f>IFERROR(VLOOKUP($P60,#REF!,17,0),0)</f>
        <v>0</v>
      </c>
      <c r="O60" s="3">
        <v>0</v>
      </c>
      <c r="P60" t="str">
        <f>CONCATENATE(LOWER(B60)," ",LOWER(C60))</f>
        <v xml:space="preserve"> </v>
      </c>
    </row>
    <row r="61" spans="1:17" x14ac:dyDescent="0.2">
      <c r="A61" s="238">
        <v>3</v>
      </c>
      <c r="B61" s="87"/>
      <c r="C61" s="87"/>
      <c r="D61" s="237" t="s">
        <v>21</v>
      </c>
      <c r="E61" s="72">
        <f>SUM(F61:O61) - SMALL(F61:O61,1)  - SMALL(F61:O61,2)  - SMALL(F61:O61,3)</f>
        <v>0</v>
      </c>
      <c r="F61" s="3">
        <f>IFERROR(VLOOKUP($P61,'Rd1 PI'!$C$2:$AE$35,19,0),0)</f>
        <v>0</v>
      </c>
      <c r="G61" s="3">
        <f>IFERROR(VLOOKUP($P61,#REF!,19,0),0)</f>
        <v>0</v>
      </c>
      <c r="H61" s="1">
        <v>0</v>
      </c>
      <c r="I61" s="73">
        <v>0</v>
      </c>
      <c r="J61" s="73">
        <v>0</v>
      </c>
      <c r="K61" s="73">
        <v>0</v>
      </c>
      <c r="L61" s="3">
        <v>0</v>
      </c>
      <c r="M61" s="73">
        <v>0</v>
      </c>
      <c r="N61" s="73">
        <v>0</v>
      </c>
      <c r="O61" s="3">
        <v>0</v>
      </c>
      <c r="P61" t="str">
        <f>CONCATENATE(LOWER(B61)," ",LOWER(C61))</f>
        <v xml:space="preserve"> </v>
      </c>
      <c r="Q61" s="10"/>
    </row>
    <row r="62" spans="1:17" x14ac:dyDescent="0.2">
      <c r="A62" s="238">
        <v>4</v>
      </c>
      <c r="B62" s="87"/>
      <c r="C62" s="87"/>
      <c r="D62" s="237" t="s">
        <v>21</v>
      </c>
      <c r="E62" s="72">
        <f>SUM(F62:O62) - SMALL(F62:O62,1)  - SMALL(F62:O62,2)  - SMALL(F62:O62,3)</f>
        <v>0</v>
      </c>
      <c r="F62" s="3">
        <f>IFERROR(VLOOKUP($P62,'Rd1 PI'!$C$2:$AE$35,19,0),0)</f>
        <v>0</v>
      </c>
      <c r="G62" s="3">
        <f>IFERROR(VLOOKUP($P62,#REF!,19,0),0)</f>
        <v>0</v>
      </c>
      <c r="H62" s="3">
        <f>IFERROR(VLOOKUP($P62,#REF!,19,0),0)</f>
        <v>0</v>
      </c>
      <c r="I62" s="3">
        <f>IFERROR(VLOOKUP($P62,#REF!,19,0),0)</f>
        <v>0</v>
      </c>
      <c r="J62" s="3">
        <f>IFERROR(VLOOKUP($P62,#REF!,19,0),0)</f>
        <v>0</v>
      </c>
      <c r="K62" s="3">
        <f>IFERROR(VLOOKUP($P62,#REF!,19,0),0)</f>
        <v>0</v>
      </c>
      <c r="L62" s="3">
        <v>0</v>
      </c>
      <c r="M62" s="3">
        <f>IFERROR(VLOOKUP($P62,#REF!,19,0),0)</f>
        <v>0</v>
      </c>
      <c r="N62" s="237">
        <f>IFERROR(VLOOKUP($P62,#REF!,17,0),0)</f>
        <v>0</v>
      </c>
      <c r="O62" s="3">
        <v>0</v>
      </c>
      <c r="P62" t="str">
        <f>CONCATENATE(LOWER(B62)," ",LOWER(C62))</f>
        <v xml:space="preserve"> </v>
      </c>
    </row>
    <row r="63" spans="1:17" ht="13.5" thickBot="1" x14ac:dyDescent="0.25">
      <c r="A63" s="73">
        <v>5</v>
      </c>
      <c r="B63" s="87"/>
      <c r="C63" s="87"/>
      <c r="D63" s="237" t="s">
        <v>21</v>
      </c>
      <c r="E63" s="74">
        <f>SUM(F63:O63) - SMALL(F63:O63,1)  - SMALL(F63:O63,2)  - SMALL(F63:O63,3)</f>
        <v>0</v>
      </c>
      <c r="F63" s="3">
        <f>IFERROR(VLOOKUP($P63,'Rd1 PI'!$C$2:$AE$35,19,0),0)</f>
        <v>0</v>
      </c>
      <c r="G63" s="3">
        <f>IFERROR(VLOOKUP($P63,#REF!,19,0),0)</f>
        <v>0</v>
      </c>
      <c r="H63" s="3">
        <f>IFERROR(VLOOKUP($P63,#REF!,19,0),0)</f>
        <v>0</v>
      </c>
      <c r="I63" s="3">
        <f>IFERROR(VLOOKUP($P63,#REF!,19,0),0)</f>
        <v>0</v>
      </c>
      <c r="J63" s="3">
        <f>IFERROR(VLOOKUP($P63,#REF!,19,0),0)</f>
        <v>0</v>
      </c>
      <c r="K63" s="3">
        <f>IFERROR(VLOOKUP($P63,#REF!,19,0),0)</f>
        <v>0</v>
      </c>
      <c r="L63" s="3">
        <v>0</v>
      </c>
      <c r="M63" s="3">
        <f>IFERROR(VLOOKUP($P63,#REF!,19,0),0)</f>
        <v>0</v>
      </c>
      <c r="N63" s="237">
        <f>IFERROR(VLOOKUP($P63,#REF!,17,0),0)</f>
        <v>0</v>
      </c>
      <c r="O63" s="3">
        <v>0</v>
      </c>
      <c r="P63" t="str">
        <f>CONCATENATE(LOWER(B63)," ",LOWER(C63))</f>
        <v xml:space="preserve"> </v>
      </c>
      <c r="Q63" s="10"/>
    </row>
    <row r="64" spans="1:17" x14ac:dyDescent="0.2">
      <c r="D64" s="3"/>
      <c r="F64" s="3"/>
      <c r="G64" s="3"/>
      <c r="H64" s="3"/>
      <c r="I64" s="3"/>
      <c r="J64" s="3"/>
      <c r="K64" s="3"/>
      <c r="L64" s="3"/>
      <c r="M64" s="3"/>
      <c r="N64" s="3"/>
      <c r="O64" s="3"/>
      <c r="P64" s="9"/>
      <c r="Q64" s="10"/>
    </row>
    <row r="65" spans="1:17" ht="13.5" thickBot="1" x14ac:dyDescent="0.25">
      <c r="A65" s="239" t="s">
        <v>85</v>
      </c>
      <c r="B65" s="240"/>
      <c r="C65" s="240"/>
      <c r="D65" s="241"/>
      <c r="E65" s="242"/>
      <c r="F65" s="243"/>
      <c r="G65" s="243"/>
      <c r="H65" s="243"/>
      <c r="I65" s="243"/>
      <c r="J65" s="243"/>
      <c r="K65" s="243"/>
      <c r="L65" s="243"/>
      <c r="M65" s="243"/>
      <c r="N65" s="243"/>
      <c r="O65" s="243"/>
    </row>
    <row r="66" spans="1:17" x14ac:dyDescent="0.2">
      <c r="A66" s="244">
        <v>1</v>
      </c>
      <c r="B66" s="245" t="s">
        <v>82</v>
      </c>
      <c r="C66" s="245" t="s">
        <v>83</v>
      </c>
      <c r="D66" s="243" t="s">
        <v>76</v>
      </c>
      <c r="E66" s="246">
        <f>SUM(F66:O66) - SMALL(F66:O66,1)  - SMALL(F66:O66,2)  - SMALL(F66:O66,3)</f>
        <v>100</v>
      </c>
      <c r="F66" s="3">
        <f>IFERROR(VLOOKUP($P66,'Rd1 PI'!$C$2:$AE$35,19,0),0)</f>
        <v>100</v>
      </c>
      <c r="G66" s="3">
        <f>IFERROR(VLOOKUP($P66,#REF!,19,0),0)</f>
        <v>0</v>
      </c>
      <c r="H66" s="3">
        <f>IFERROR(VLOOKUP($P66,#REF!,19,0),0)</f>
        <v>0</v>
      </c>
      <c r="I66" s="3">
        <f>IFERROR(VLOOKUP($P66,#REF!,19,0),0)</f>
        <v>0</v>
      </c>
      <c r="J66" s="3">
        <f>IFERROR(VLOOKUP($P66,#REF!,19,0),0)</f>
        <v>0</v>
      </c>
      <c r="K66" s="3">
        <f>IFERROR(VLOOKUP($P66,#REF!,19,0),0)</f>
        <v>0</v>
      </c>
      <c r="L66" s="3">
        <v>0</v>
      </c>
      <c r="M66" s="3">
        <f>IFERROR(VLOOKUP($P66,#REF!,19,0),0)</f>
        <v>0</v>
      </c>
      <c r="N66" s="243">
        <f>IFERROR(VLOOKUP($P66,#REF!,17,0),0)</f>
        <v>0</v>
      </c>
      <c r="O66" s="3">
        <v>0</v>
      </c>
      <c r="P66" t="str">
        <f>CONCATENATE(LOWER(B66)," ",LOWER(C66))</f>
        <v>craig girvan</v>
      </c>
    </row>
    <row r="67" spans="1:17" x14ac:dyDescent="0.2">
      <c r="A67" s="244">
        <v>2</v>
      </c>
      <c r="B67" s="245" t="s">
        <v>120</v>
      </c>
      <c r="C67" s="245" t="s">
        <v>121</v>
      </c>
      <c r="D67" s="243" t="s">
        <v>76</v>
      </c>
      <c r="E67" s="247">
        <f>SUM(F67:O67) - SMALL(F67:O67,1)  - SMALL(F67:O67,2)  - SMALL(F67:O67,3)</f>
        <v>75</v>
      </c>
      <c r="F67" s="3">
        <f>IFERROR(VLOOKUP($P67,'Rd1 PI'!$C$2:$AE$35,19,0),0)</f>
        <v>75</v>
      </c>
      <c r="G67" s="3">
        <f>IFERROR(VLOOKUP($P67,#REF!,19,0),0)</f>
        <v>0</v>
      </c>
      <c r="H67" s="3">
        <f>IFERROR(VLOOKUP($P67,#REF!,19,0),0)</f>
        <v>0</v>
      </c>
      <c r="I67" s="3">
        <f>IFERROR(VLOOKUP($P67,#REF!,19,0),0)</f>
        <v>0</v>
      </c>
      <c r="J67" s="3">
        <f>IFERROR(VLOOKUP($P67,#REF!,19,0),0)</f>
        <v>0</v>
      </c>
      <c r="K67" s="3">
        <f>IFERROR(VLOOKUP($P67,#REF!,19,0),0)</f>
        <v>0</v>
      </c>
      <c r="L67" s="3">
        <v>0</v>
      </c>
      <c r="M67" s="3">
        <f>IFERROR(VLOOKUP($P67,#REF!,19,0),0)</f>
        <v>0</v>
      </c>
      <c r="N67" s="243">
        <f>IFERROR(VLOOKUP($P67,#REF!,17,0),0)</f>
        <v>0</v>
      </c>
      <c r="O67" s="3">
        <v>0</v>
      </c>
      <c r="P67" t="str">
        <f>CONCATENATE(LOWER(B67)," ",LOWER(C67))</f>
        <v>roberto ferrari</v>
      </c>
    </row>
    <row r="68" spans="1:17" x14ac:dyDescent="0.2">
      <c r="A68" s="244">
        <v>3</v>
      </c>
      <c r="B68" s="245"/>
      <c r="C68" s="245"/>
      <c r="D68" s="243" t="s">
        <v>76</v>
      </c>
      <c r="E68" s="247">
        <f>SUM(F68:O68) - SMALL(F68:O68,1)  - SMALL(F68:O68,2)  - SMALL(F68:O68,3)</f>
        <v>0</v>
      </c>
      <c r="F68" s="3">
        <f>IFERROR(VLOOKUP($P68,'Rd1 PI'!$C$2:$AE$35,19,0),0)</f>
        <v>0</v>
      </c>
      <c r="G68" s="3">
        <f>IFERROR(VLOOKUP($P68,#REF!,19,0),0)</f>
        <v>0</v>
      </c>
      <c r="H68" s="3">
        <f>IFERROR(VLOOKUP($P68,#REF!,19,0),0)</f>
        <v>0</v>
      </c>
      <c r="I68" s="3">
        <f>IFERROR(VLOOKUP($P68,#REF!,19,0),0)</f>
        <v>0</v>
      </c>
      <c r="J68" s="3">
        <f>IFERROR(VLOOKUP($P68,#REF!,19,0),0)</f>
        <v>0</v>
      </c>
      <c r="K68" s="3">
        <f>IFERROR(VLOOKUP($P68,#REF!,19,0),0)</f>
        <v>0</v>
      </c>
      <c r="L68" s="3">
        <v>0</v>
      </c>
      <c r="M68" s="3">
        <f>IFERROR(VLOOKUP($P68,#REF!,19,0),0)</f>
        <v>0</v>
      </c>
      <c r="N68" s="243">
        <f>IFERROR(VLOOKUP($P68,#REF!,17,0),0)</f>
        <v>0</v>
      </c>
      <c r="O68" s="3">
        <v>0</v>
      </c>
      <c r="P68" t="str">
        <f>CONCATENATE(LOWER(B68)," ",LOWER(C68))</f>
        <v xml:space="preserve"> </v>
      </c>
    </row>
    <row r="69" spans="1:17" x14ac:dyDescent="0.2">
      <c r="A69" s="244">
        <v>4</v>
      </c>
      <c r="B69" s="245"/>
      <c r="C69" s="245"/>
      <c r="D69" s="243" t="s">
        <v>76</v>
      </c>
      <c r="E69" s="247">
        <f>SUM(F69:O69) - SMALL(F69:O69,1)  - SMALL(F69:O69,2)  - SMALL(F69:O69,3)</f>
        <v>0</v>
      </c>
      <c r="F69" s="3">
        <f>IFERROR(VLOOKUP($P69,'Rd1 PI'!$C$2:$AE$35,19,0),0)</f>
        <v>0</v>
      </c>
      <c r="G69" s="3">
        <f>IFERROR(VLOOKUP($P69,#REF!,19,0),0)</f>
        <v>0</v>
      </c>
      <c r="H69" s="3">
        <f>IFERROR(VLOOKUP($P69,#REF!,19,0),0)</f>
        <v>0</v>
      </c>
      <c r="I69" s="3">
        <f>IFERROR(VLOOKUP($P69,#REF!,19,0),0)</f>
        <v>0</v>
      </c>
      <c r="J69" s="3">
        <f>IFERROR(VLOOKUP($P69,#REF!,19,0),0)</f>
        <v>0</v>
      </c>
      <c r="K69" s="3">
        <f>IFERROR(VLOOKUP($P69,#REF!,19,0),0)</f>
        <v>0</v>
      </c>
      <c r="L69" s="3">
        <v>0</v>
      </c>
      <c r="M69" s="3">
        <f>IFERROR(VLOOKUP($P69,#REF!,19,0),0)</f>
        <v>0</v>
      </c>
      <c r="N69" s="243">
        <f>IFERROR(VLOOKUP($P69,#REF!,17,0),0)</f>
        <v>0</v>
      </c>
      <c r="O69" s="3">
        <v>0</v>
      </c>
      <c r="P69" t="str">
        <f>CONCATENATE(LOWER(B69)," ",LOWER(C69))</f>
        <v xml:space="preserve"> </v>
      </c>
      <c r="Q69" s="10"/>
    </row>
    <row r="70" spans="1:17" ht="13.5" thickBot="1" x14ac:dyDescent="0.25">
      <c r="A70" s="242">
        <v>5</v>
      </c>
      <c r="B70" s="248"/>
      <c r="C70" s="248"/>
      <c r="D70" s="243" t="s">
        <v>76</v>
      </c>
      <c r="E70" s="249">
        <f>SUM(F70:O70) - SMALL(F70:O70,1)  - SMALL(F70:O70,2)  - SMALL(F70:O70,3)</f>
        <v>0</v>
      </c>
      <c r="F70" s="3">
        <f>IFERROR(VLOOKUP($P70,'Rd1 PI'!$C$2:$AE$35,19,0),0)</f>
        <v>0</v>
      </c>
      <c r="G70" s="3">
        <f>IFERROR(VLOOKUP($P70,#REF!,19,0),0)</f>
        <v>0</v>
      </c>
      <c r="H70" s="3">
        <f>IFERROR(VLOOKUP($P70,#REF!,19,0),0)</f>
        <v>0</v>
      </c>
      <c r="I70" s="3">
        <f>IFERROR(VLOOKUP($P70,#REF!,19,0),0)</f>
        <v>0</v>
      </c>
      <c r="J70" s="3">
        <f>IFERROR(VLOOKUP($P70,#REF!,19,0),0)</f>
        <v>0</v>
      </c>
      <c r="K70" s="3">
        <f>IFERROR(VLOOKUP($P70,#REF!,19,0),0)</f>
        <v>0</v>
      </c>
      <c r="L70" s="3">
        <v>0</v>
      </c>
      <c r="M70" s="3">
        <f>IFERROR(VLOOKUP($P70,#REF!,19,0),0)</f>
        <v>0</v>
      </c>
      <c r="N70" s="243">
        <f>IFERROR(VLOOKUP($P70,#REF!,17,0),0)</f>
        <v>0</v>
      </c>
      <c r="O70" s="3">
        <v>0</v>
      </c>
      <c r="P70" t="str">
        <f>CONCATENATE(LOWER(B70)," ",LOWER(C70))</f>
        <v xml:space="preserve"> </v>
      </c>
      <c r="Q70" s="10"/>
    </row>
    <row r="71" spans="1:17" x14ac:dyDescent="0.2">
      <c r="D71" s="3"/>
      <c r="F71" s="3"/>
      <c r="G71" s="3"/>
      <c r="H71" s="3"/>
      <c r="I71" s="3"/>
      <c r="J71" s="3"/>
      <c r="K71" s="3"/>
      <c r="L71" s="3"/>
      <c r="M71" s="3"/>
      <c r="N71" s="3"/>
      <c r="O71" s="3"/>
      <c r="P71" s="9"/>
      <c r="Q71" s="10"/>
    </row>
    <row r="72" spans="1:17" ht="13.5" thickBot="1" x14ac:dyDescent="0.25">
      <c r="A72" s="250" t="s">
        <v>81</v>
      </c>
      <c r="B72" s="251"/>
      <c r="C72" s="251"/>
      <c r="D72" s="252"/>
      <c r="E72" s="253"/>
      <c r="F72" s="254"/>
      <c r="G72" s="254"/>
      <c r="H72" s="254"/>
      <c r="I72" s="254"/>
      <c r="J72" s="254"/>
      <c r="K72" s="254"/>
      <c r="L72" s="254"/>
      <c r="M72" s="254"/>
      <c r="N72" s="254"/>
      <c r="O72" s="254"/>
    </row>
    <row r="73" spans="1:17" x14ac:dyDescent="0.2">
      <c r="A73" s="255">
        <v>1</v>
      </c>
      <c r="B73" s="256"/>
      <c r="C73" s="256"/>
      <c r="D73" s="254" t="s">
        <v>77</v>
      </c>
      <c r="E73" s="257">
        <f>SUM(F73:O73) - SMALL(F73:O73,1)  - SMALL(F73:O73,2)  - SMALL(F73:O73,3)</f>
        <v>0</v>
      </c>
      <c r="F73" s="3">
        <f>IFERROR(VLOOKUP($P73,'Rd1 PI'!$C$2:$AE$35,19,0),0)</f>
        <v>0</v>
      </c>
      <c r="G73" s="3">
        <f>IFERROR(VLOOKUP($P73,#REF!,19,0),0)</f>
        <v>0</v>
      </c>
      <c r="H73" s="3">
        <f>IFERROR(VLOOKUP($P73,#REF!,19,0),0)</f>
        <v>0</v>
      </c>
      <c r="I73" s="3">
        <f>IFERROR(VLOOKUP($P73,#REF!,19,0),0)</f>
        <v>0</v>
      </c>
      <c r="J73" s="3">
        <f>IFERROR(VLOOKUP($P73,#REF!,19,0),0)</f>
        <v>0</v>
      </c>
      <c r="K73" s="3">
        <f>IFERROR(VLOOKUP($P73,#REF!,19,0),0)</f>
        <v>0</v>
      </c>
      <c r="L73" s="3">
        <v>0</v>
      </c>
      <c r="M73" s="1">
        <v>0</v>
      </c>
      <c r="N73" s="1">
        <v>0</v>
      </c>
      <c r="O73" s="3">
        <v>0</v>
      </c>
      <c r="P73" t="str">
        <f>CONCATENATE(LOWER(B73)," ",LOWER(C73))</f>
        <v xml:space="preserve"> </v>
      </c>
      <c r="Q73" s="10"/>
    </row>
    <row r="74" spans="1:17" x14ac:dyDescent="0.2">
      <c r="A74" s="255">
        <v>2</v>
      </c>
      <c r="B74" s="256"/>
      <c r="C74" s="256"/>
      <c r="D74" s="254" t="s">
        <v>77</v>
      </c>
      <c r="E74" s="258">
        <f>SUM(F74:O74) - SMALL(F74:O74,1)  - SMALL(F74:O74,2)  - SMALL(F74:O74,3)</f>
        <v>0</v>
      </c>
      <c r="F74" s="3">
        <f>IFERROR(VLOOKUP($P74,'Rd1 PI'!$C$2:$AE$35,19,0),0)</f>
        <v>0</v>
      </c>
      <c r="G74" s="3">
        <f>IFERROR(VLOOKUP($P74,#REF!,19,0),0)</f>
        <v>0</v>
      </c>
      <c r="H74" s="3">
        <f>IFERROR(VLOOKUP($P74,#REF!,19,0),0)</f>
        <v>0</v>
      </c>
      <c r="I74" s="3">
        <f>IFERROR(VLOOKUP($P74,#REF!,19,0),0)</f>
        <v>0</v>
      </c>
      <c r="J74" s="3">
        <f>IFERROR(VLOOKUP($P74,#REF!,19,0),0)</f>
        <v>0</v>
      </c>
      <c r="K74" s="3">
        <f>IFERROR(VLOOKUP($P74,#REF!,19,0),0)</f>
        <v>0</v>
      </c>
      <c r="L74" s="3">
        <v>0</v>
      </c>
      <c r="M74" s="3">
        <f>IFERROR(VLOOKUP($P74,#REF!,19,0),0)</f>
        <v>0</v>
      </c>
      <c r="N74" s="254">
        <f>IFERROR(VLOOKUP($P74,#REF!,17,0),0)</f>
        <v>0</v>
      </c>
      <c r="O74" s="3">
        <v>0</v>
      </c>
      <c r="P74" t="str">
        <f>CONCATENATE(LOWER(B74)," ",LOWER(C74))</f>
        <v xml:space="preserve"> </v>
      </c>
    </row>
    <row r="75" spans="1:17" x14ac:dyDescent="0.2">
      <c r="A75" s="255">
        <v>3</v>
      </c>
      <c r="B75" s="256"/>
      <c r="C75" s="256"/>
      <c r="D75" s="254" t="s">
        <v>77</v>
      </c>
      <c r="E75" s="258">
        <f>SUM(F75:O75) - SMALL(F75:O75,1)  - SMALL(F75:O75,2)  - SMALL(F75:O75,3)</f>
        <v>0</v>
      </c>
      <c r="F75" s="3">
        <f>IFERROR(VLOOKUP($P75,'Rd1 PI'!$C$2:$AE$35,19,0),0)</f>
        <v>0</v>
      </c>
      <c r="G75" s="3">
        <f>IFERROR(VLOOKUP($P75,#REF!,19,0),0)</f>
        <v>0</v>
      </c>
      <c r="H75" s="3">
        <f>IFERROR(VLOOKUP($P75,#REF!,19,0),0)</f>
        <v>0</v>
      </c>
      <c r="I75" s="3">
        <f>IFERROR(VLOOKUP($P75,#REF!,19,0),0)</f>
        <v>0</v>
      </c>
      <c r="J75" s="3">
        <f>IFERROR(VLOOKUP($P75,#REF!,19,0),0)</f>
        <v>0</v>
      </c>
      <c r="K75" s="3">
        <f>IFERROR(VLOOKUP($P75,#REF!,19,0),0)</f>
        <v>0</v>
      </c>
      <c r="L75" s="3">
        <v>0</v>
      </c>
      <c r="M75" s="3">
        <f>IFERROR(VLOOKUP($P75,#REF!,19,0),0)</f>
        <v>0</v>
      </c>
      <c r="N75" s="254">
        <f>IFERROR(VLOOKUP($P75,#REF!,17,0),0)</f>
        <v>0</v>
      </c>
      <c r="O75" s="3">
        <v>0</v>
      </c>
      <c r="P75" t="str">
        <f>CONCATENATE(LOWER(B75)," ",LOWER(C75))</f>
        <v xml:space="preserve"> </v>
      </c>
    </row>
    <row r="76" spans="1:17" x14ac:dyDescent="0.2">
      <c r="A76" s="255">
        <v>4</v>
      </c>
      <c r="B76" s="256"/>
      <c r="C76" s="256"/>
      <c r="D76" s="254" t="s">
        <v>77</v>
      </c>
      <c r="E76" s="258">
        <f>SUM(F76:O76) - SMALL(F76:O76,1)  - SMALL(F76:O76,2)  - SMALL(F76:O76,3)</f>
        <v>0</v>
      </c>
      <c r="F76" s="3">
        <f>IFERROR(VLOOKUP($P76,'Rd1 PI'!$C$2:$AE$35,19,0),0)</f>
        <v>0</v>
      </c>
      <c r="G76" s="3">
        <f>IFERROR(VLOOKUP($P76,#REF!,19,0),0)</f>
        <v>0</v>
      </c>
      <c r="H76" s="3">
        <f>IFERROR(VLOOKUP($P76,#REF!,19,0),0)</f>
        <v>0</v>
      </c>
      <c r="I76" s="3">
        <f>IFERROR(VLOOKUP($P76,#REF!,19,0),0)</f>
        <v>0</v>
      </c>
      <c r="J76" s="3">
        <f>IFERROR(VLOOKUP($P76,#REF!,19,0),0)</f>
        <v>0</v>
      </c>
      <c r="K76" s="3">
        <f>IFERROR(VLOOKUP($P76,#REF!,19,0),0)</f>
        <v>0</v>
      </c>
      <c r="L76" s="3">
        <v>0</v>
      </c>
      <c r="M76" s="3">
        <f>IFERROR(VLOOKUP($P76,#REF!,19,0),0)</f>
        <v>0</v>
      </c>
      <c r="N76" s="254">
        <f>IFERROR(VLOOKUP($P76,#REF!,17,0),0)</f>
        <v>0</v>
      </c>
      <c r="O76" s="3">
        <v>0</v>
      </c>
      <c r="P76" t="str">
        <f>CONCATENATE(LOWER(B76)," ",LOWER(C76))</f>
        <v xml:space="preserve"> </v>
      </c>
    </row>
    <row r="77" spans="1:17" ht="13.5" thickBot="1" x14ac:dyDescent="0.25">
      <c r="A77" s="253">
        <v>5</v>
      </c>
      <c r="B77" s="256"/>
      <c r="C77" s="256"/>
      <c r="D77" s="254" t="s">
        <v>77</v>
      </c>
      <c r="E77" s="259">
        <f>SUM(F77:O77) - SMALL(F77:O77,1)  - SMALL(F77:O77,2)  - SMALL(F77:O77,3)</f>
        <v>0</v>
      </c>
      <c r="F77" s="3">
        <f>IFERROR(VLOOKUP($P77,'Rd1 PI'!$C$2:$AE$35,19,0),0)</f>
        <v>0</v>
      </c>
      <c r="G77" s="3">
        <f>IFERROR(VLOOKUP($P77,#REF!,19,0),0)</f>
        <v>0</v>
      </c>
      <c r="H77" s="3">
        <f>IFERROR(VLOOKUP($P77,#REF!,19,0),0)</f>
        <v>0</v>
      </c>
      <c r="I77" s="3">
        <f>IFERROR(VLOOKUP($P77,#REF!,19,0),0)</f>
        <v>0</v>
      </c>
      <c r="J77" s="3">
        <f>IFERROR(VLOOKUP($P77,#REF!,19,0),0)</f>
        <v>0</v>
      </c>
      <c r="K77" s="3">
        <f>IFERROR(VLOOKUP($P77,#REF!,19,0),0)</f>
        <v>0</v>
      </c>
      <c r="L77" s="3">
        <v>0</v>
      </c>
      <c r="M77" s="3">
        <f>IFERROR(VLOOKUP($P77,#REF!,19,0),0)</f>
        <v>0</v>
      </c>
      <c r="N77" s="254">
        <f>IFERROR(VLOOKUP($P77,#REF!,17,0),0)</f>
        <v>0</v>
      </c>
      <c r="O77" s="3">
        <v>0</v>
      </c>
      <c r="P77" t="str">
        <f>CONCATENATE(LOWER(B77)," ",LOWER(C77))</f>
        <v xml:space="preserve"> </v>
      </c>
      <c r="Q77" s="10"/>
    </row>
    <row r="78" spans="1:17" x14ac:dyDescent="0.2">
      <c r="D78" s="3"/>
      <c r="F78" s="3"/>
      <c r="G78" s="3"/>
      <c r="H78" s="3"/>
      <c r="I78" s="3"/>
      <c r="J78" s="3"/>
      <c r="K78" s="3"/>
      <c r="L78" s="3"/>
      <c r="M78" s="3"/>
      <c r="N78" s="3"/>
      <c r="O78" s="3"/>
      <c r="P78" s="9"/>
      <c r="Q78" s="10"/>
    </row>
    <row r="79" spans="1:17" ht="13.5" thickBot="1" x14ac:dyDescent="0.25">
      <c r="A79" s="201" t="s">
        <v>35</v>
      </c>
      <c r="B79" s="185"/>
      <c r="C79" s="185"/>
      <c r="D79" s="279"/>
      <c r="E79" s="280"/>
      <c r="F79" s="196"/>
      <c r="G79" s="196"/>
      <c r="H79" s="196"/>
      <c r="I79" s="196"/>
      <c r="J79" s="196"/>
      <c r="K79" s="196"/>
      <c r="L79" s="196"/>
      <c r="M79" s="196"/>
      <c r="N79" s="196"/>
      <c r="O79" s="196"/>
    </row>
    <row r="80" spans="1:17" x14ac:dyDescent="0.2">
      <c r="A80" s="197">
        <v>1</v>
      </c>
      <c r="B80" s="61" t="s">
        <v>92</v>
      </c>
      <c r="C80" s="61" t="s">
        <v>93</v>
      </c>
      <c r="D80" s="199" t="s">
        <v>38</v>
      </c>
      <c r="E80" s="200">
        <f>SUM(F80:O80) - SMALL(F80:O80,1)  - SMALL(F80:O80,2)  - SMALL(F80:O80,3)</f>
        <v>100</v>
      </c>
      <c r="F80" s="3">
        <f>IFERROR(VLOOKUP($P80,'Rd1 PI'!$C$2:$AE$35,19,0),0)</f>
        <v>100</v>
      </c>
      <c r="G80" s="3">
        <f>IFERROR(VLOOKUP($P80,#REF!,19,0),0)</f>
        <v>0</v>
      </c>
      <c r="H80" s="3">
        <f>IFERROR(VLOOKUP($P80,#REF!,19,0),0)</f>
        <v>0</v>
      </c>
      <c r="I80" s="3">
        <f>IFERROR(VLOOKUP($P80,#REF!,19,0),0)</f>
        <v>0</v>
      </c>
      <c r="J80" s="3">
        <f>IFERROR(VLOOKUP($P80,#REF!,19,0),0)</f>
        <v>0</v>
      </c>
      <c r="K80" s="3">
        <f>IFERROR(VLOOKUP($P80,#REF!,19,0),0)</f>
        <v>0</v>
      </c>
      <c r="L80" s="3">
        <v>0</v>
      </c>
      <c r="M80" s="3">
        <f>IFERROR(VLOOKUP($P80,#REF!,19,0),0)</f>
        <v>0</v>
      </c>
      <c r="N80" s="196">
        <f>IFERROR(VLOOKUP($P80,#REF!,17,0),0)</f>
        <v>0</v>
      </c>
      <c r="O80" s="3">
        <v>0</v>
      </c>
      <c r="P80" t="str">
        <f>CONCATENATE(LOWER(B80)," ",LOWER(C80))</f>
        <v>dean hasnat</v>
      </c>
    </row>
    <row r="81" spans="1:17" x14ac:dyDescent="0.2">
      <c r="A81" s="197">
        <v>2</v>
      </c>
      <c r="B81" s="198" t="s">
        <v>170</v>
      </c>
      <c r="C81" s="198" t="s">
        <v>171</v>
      </c>
      <c r="D81" s="199" t="s">
        <v>38</v>
      </c>
      <c r="E81" s="154">
        <f>SUM(F81:O81) - SMALL(F81:O81,1)  - SMALL(F81:O81,2)  - SMALL(F81:O81,3)</f>
        <v>75</v>
      </c>
      <c r="F81" s="3">
        <f>IFERROR(VLOOKUP($P81,'Rd1 PI'!$C$2:$AE$35,19,0),0)</f>
        <v>75</v>
      </c>
      <c r="G81" s="3">
        <f>IFERROR(VLOOKUP($P81,#REF!,19,0),0)</f>
        <v>0</v>
      </c>
      <c r="H81" s="3">
        <f>IFERROR(VLOOKUP($P81,#REF!,19,0),0)</f>
        <v>0</v>
      </c>
      <c r="I81" s="3">
        <f>IFERROR(VLOOKUP($P81,#REF!,19,0),0)</f>
        <v>0</v>
      </c>
      <c r="J81" s="196">
        <f>IFERROR(VLOOKUP($P81,#REF!,17,0),0)</f>
        <v>0</v>
      </c>
      <c r="K81" s="3">
        <f>IFERROR(VLOOKUP($P81,#REF!,19,0),0)</f>
        <v>0</v>
      </c>
      <c r="L81" s="3">
        <v>0</v>
      </c>
      <c r="M81" s="196">
        <f>IFERROR(VLOOKUP($P81,#REF!,17,0),0)</f>
        <v>0</v>
      </c>
      <c r="N81" s="196">
        <f>IFERROR(VLOOKUP($P81,#REF!,17,0),0)</f>
        <v>0</v>
      </c>
      <c r="O81" s="196">
        <v>0</v>
      </c>
      <c r="P81" t="str">
        <f>CONCATENATE(LOWER(B81)," ",LOWER(C81))</f>
        <v>kutay dal</v>
      </c>
    </row>
    <row r="82" spans="1:17" x14ac:dyDescent="0.2">
      <c r="A82" s="197">
        <v>3</v>
      </c>
      <c r="B82" s="61" t="s">
        <v>94</v>
      </c>
      <c r="C82" s="61" t="s">
        <v>95</v>
      </c>
      <c r="D82" s="199" t="s">
        <v>38</v>
      </c>
      <c r="E82" s="154">
        <f>SUM(F82:O82) - SMALL(F82:O82,1)  - SMALL(F82:O82,2)  - SMALL(F82:O82,3)</f>
        <v>60</v>
      </c>
      <c r="F82" s="3">
        <f>IFERROR(VLOOKUP($P82,'Rd1 PI'!$C$2:$AE$35,19,0),0)</f>
        <v>60</v>
      </c>
      <c r="G82" s="3">
        <f>IFERROR(VLOOKUP($P82,#REF!,19,0),0)</f>
        <v>0</v>
      </c>
      <c r="H82" s="3">
        <f>IFERROR(VLOOKUP($P82,#REF!,19,0),0)</f>
        <v>0</v>
      </c>
      <c r="I82" s="3">
        <f>IFERROR(VLOOKUP($P82,#REF!,19,0),0)</f>
        <v>0</v>
      </c>
      <c r="J82" s="3">
        <f>IFERROR(VLOOKUP($P82,#REF!,19,0),0)</f>
        <v>0</v>
      </c>
      <c r="K82" s="3">
        <f>IFERROR(VLOOKUP($P82,#REF!,19,0),0)</f>
        <v>0</v>
      </c>
      <c r="L82" s="3">
        <v>0</v>
      </c>
      <c r="M82" s="3">
        <f>IFERROR(VLOOKUP($P82,#REF!,19,0),0)</f>
        <v>0</v>
      </c>
      <c r="N82" s="196">
        <f>IFERROR(VLOOKUP($P82,#REF!,17,0),0)</f>
        <v>0</v>
      </c>
      <c r="O82" s="3">
        <v>0</v>
      </c>
      <c r="P82" t="str">
        <f>CONCATENATE(LOWER(B82)," ",LOWER(C82))</f>
        <v>gavin newman</v>
      </c>
    </row>
    <row r="83" spans="1:17" x14ac:dyDescent="0.2">
      <c r="A83" s="197">
        <v>4</v>
      </c>
      <c r="B83" s="198" t="s">
        <v>78</v>
      </c>
      <c r="C83" s="198" t="s">
        <v>79</v>
      </c>
      <c r="D83" s="199" t="s">
        <v>38</v>
      </c>
      <c r="E83" s="154">
        <f>SUM(F83:O83) - SMALL(F83:O83,1)  - SMALL(F83:O83,2)  - SMALL(F83:O83,3)</f>
        <v>45</v>
      </c>
      <c r="F83" s="3">
        <f>IFERROR(VLOOKUP($P83,'Rd1 PI'!$C$2:$AE$35,19,0),0)</f>
        <v>45</v>
      </c>
      <c r="G83" s="3">
        <f>IFERROR(VLOOKUP($P83,#REF!,19,0),0)</f>
        <v>0</v>
      </c>
      <c r="H83" s="3">
        <f>IFERROR(VLOOKUP($P83,#REF!,19,0),0)</f>
        <v>0</v>
      </c>
      <c r="I83" s="3">
        <f>IFERROR(VLOOKUP($P83,#REF!,19,0),0)</f>
        <v>0</v>
      </c>
      <c r="J83" s="196">
        <f>IFERROR(VLOOKUP($P83,#REF!,17,0),0)</f>
        <v>0</v>
      </c>
      <c r="K83" s="3">
        <f>IFERROR(VLOOKUP($P83,#REF!,19,0),0)</f>
        <v>0</v>
      </c>
      <c r="L83" s="3">
        <v>0</v>
      </c>
      <c r="M83" s="3">
        <f>IFERROR(VLOOKUP($P83,#REF!,19,0),0)</f>
        <v>0</v>
      </c>
      <c r="N83" s="196">
        <f>IFERROR(VLOOKUP($P83,#REF!,17,0),0)</f>
        <v>0</v>
      </c>
      <c r="O83" s="196">
        <v>0</v>
      </c>
      <c r="P83" t="str">
        <f>CONCATENATE(LOWER(B83)," ",LOWER(C83))</f>
        <v>max lloyd</v>
      </c>
    </row>
    <row r="84" spans="1:17" x14ac:dyDescent="0.2">
      <c r="A84" s="197">
        <v>5</v>
      </c>
      <c r="B84" s="198"/>
      <c r="C84" s="198"/>
      <c r="D84" s="199" t="s">
        <v>38</v>
      </c>
      <c r="E84" s="154">
        <f>SUM(F84:O84) - SMALL(F84:O84,1)  - SMALL(F84:O84,2)  - SMALL(F84:O84,3)</f>
        <v>0</v>
      </c>
      <c r="F84" s="3">
        <f>IFERROR(VLOOKUP($P84,'Rd1 PI'!$C$2:$AE$35,19,0),0)</f>
        <v>0</v>
      </c>
      <c r="G84" s="3">
        <f>IFERROR(VLOOKUP($P84,#REF!,19,0),0)</f>
        <v>0</v>
      </c>
      <c r="H84" s="3">
        <f>IFERROR(VLOOKUP($P84,#REF!,19,0),0)</f>
        <v>0</v>
      </c>
      <c r="I84" s="3">
        <f>IFERROR(VLOOKUP($P84,#REF!,19,0),0)</f>
        <v>0</v>
      </c>
      <c r="J84" s="3">
        <f>IFERROR(VLOOKUP($P84,#REF!,19,0),0)</f>
        <v>0</v>
      </c>
      <c r="K84" s="3">
        <f>IFERROR(VLOOKUP($P84,#REF!,19,0),0)</f>
        <v>0</v>
      </c>
      <c r="L84" s="3">
        <v>0</v>
      </c>
      <c r="M84" s="3">
        <f>IFERROR(VLOOKUP($P84,#REF!,19,0),0)</f>
        <v>0</v>
      </c>
      <c r="N84" s="196">
        <f>IFERROR(VLOOKUP($P84,#REF!,17,0),0)</f>
        <v>0</v>
      </c>
      <c r="O84" s="3">
        <v>0</v>
      </c>
      <c r="P84" t="str">
        <f>CONCATENATE(LOWER(B84)," ",LOWER(C84))</f>
        <v xml:space="preserve"> </v>
      </c>
    </row>
    <row r="85" spans="1:17" x14ac:dyDescent="0.2">
      <c r="A85" s="197">
        <v>6</v>
      </c>
      <c r="B85" s="198"/>
      <c r="C85" s="198"/>
      <c r="D85" s="199" t="s">
        <v>38</v>
      </c>
      <c r="E85" s="154">
        <f>SUM(F85:O85) - SMALL(F85:O85,1)  - SMALL(F85:O85,2)  - SMALL(F85:O85,3)</f>
        <v>0</v>
      </c>
      <c r="F85" s="3">
        <f>IFERROR(VLOOKUP($P85,'Rd1 PI'!$C$2:$AE$35,19,0),0)</f>
        <v>0</v>
      </c>
      <c r="G85" s="1">
        <v>0</v>
      </c>
      <c r="H85" s="3">
        <f>IFERROR(VLOOKUP($P85,#REF!,19,0),0)</f>
        <v>0</v>
      </c>
      <c r="I85" s="3">
        <f>IFERROR(VLOOKUP($P85,#REF!,19,0),0)</f>
        <v>0</v>
      </c>
      <c r="J85" s="196">
        <f>IFERROR(VLOOKUP($P85,#REF!,19,0),0)</f>
        <v>0</v>
      </c>
      <c r="K85" s="196">
        <f>IFERROR(VLOOKUP($P85,#REF!,19,0),0)</f>
        <v>0</v>
      </c>
      <c r="L85" s="196">
        <v>0</v>
      </c>
      <c r="M85" s="196">
        <f>IFERROR(VLOOKUP($P85,#REF!,19,0),0)</f>
        <v>0</v>
      </c>
      <c r="N85" s="196">
        <f>IFERROR(VLOOKUP($P85,#REF!,17,0),0)</f>
        <v>0</v>
      </c>
      <c r="O85" s="196">
        <v>0</v>
      </c>
      <c r="P85" t="str">
        <f>CONCATENATE(LOWER(B85)," ",LOWER(C85))</f>
        <v xml:space="preserve"> </v>
      </c>
    </row>
    <row r="86" spans="1:17" ht="13.5" thickBot="1" x14ac:dyDescent="0.25">
      <c r="A86" s="197">
        <v>7</v>
      </c>
      <c r="B86" s="198"/>
      <c r="C86" s="198"/>
      <c r="D86" s="199" t="s">
        <v>38</v>
      </c>
      <c r="E86" s="307">
        <f>SUM(F86:O86) - SMALL(F86:O86,1)  - SMALL(F86:O86,2)  - SMALL(F86:O86,3)</f>
        <v>0</v>
      </c>
      <c r="F86" s="3">
        <f>IFERROR(VLOOKUP($P86,'Rd1 PI'!$C$2:$AE$35,19,0),0)</f>
        <v>0</v>
      </c>
      <c r="G86" s="3">
        <f>IFERROR(VLOOKUP($P86,#REF!,19,0),0)</f>
        <v>0</v>
      </c>
      <c r="H86" s="3">
        <f>IFERROR(VLOOKUP($P86,#REF!,19,0),0)</f>
        <v>0</v>
      </c>
      <c r="I86" s="3">
        <f>IFERROR(VLOOKUP($P86,#REF!,19,0),0)</f>
        <v>0</v>
      </c>
      <c r="J86" s="196">
        <f>IFERROR(VLOOKUP($P86,#REF!,19,0),0)</f>
        <v>0</v>
      </c>
      <c r="K86" s="196">
        <f>IFERROR(VLOOKUP($P86,#REF!,19,0),0)</f>
        <v>0</v>
      </c>
      <c r="L86" s="196">
        <v>0</v>
      </c>
      <c r="M86" s="196">
        <f>IFERROR(VLOOKUP($P86,#REF!,19,0),0)</f>
        <v>0</v>
      </c>
      <c r="N86" s="196">
        <f>IFERROR(VLOOKUP($P86,#REF!,17,0),0)</f>
        <v>0</v>
      </c>
      <c r="O86" s="196">
        <v>0</v>
      </c>
      <c r="P86" t="str">
        <f>CONCATENATE(LOWER(B86)," ",LOWER(C86))</f>
        <v xml:space="preserve"> </v>
      </c>
    </row>
    <row r="87" spans="1:17" x14ac:dyDescent="0.2">
      <c r="F87" s="3"/>
      <c r="G87" s="3"/>
      <c r="K87" s="3"/>
      <c r="L87" s="3"/>
      <c r="M87" s="3"/>
      <c r="N87" s="3"/>
      <c r="O87" s="3"/>
      <c r="P87" s="9"/>
      <c r="Q87" s="10"/>
    </row>
    <row r="88" spans="1:17" ht="13.5" thickBot="1" x14ac:dyDescent="0.25">
      <c r="A88" s="23" t="s">
        <v>36</v>
      </c>
      <c r="B88" s="24"/>
      <c r="C88" s="24"/>
      <c r="D88" s="281"/>
      <c r="E88" s="282"/>
      <c r="F88" s="260"/>
      <c r="G88" s="260"/>
      <c r="H88" s="260"/>
      <c r="I88" s="260"/>
      <c r="J88" s="260"/>
      <c r="K88" s="260"/>
      <c r="L88" s="260"/>
      <c r="M88" s="260"/>
      <c r="N88" s="260"/>
      <c r="O88" s="260"/>
    </row>
    <row r="89" spans="1:17" x14ac:dyDescent="0.2">
      <c r="A89" s="21">
        <v>1</v>
      </c>
      <c r="B89" s="57" t="s">
        <v>168</v>
      </c>
      <c r="C89" s="57" t="s">
        <v>169</v>
      </c>
      <c r="D89" s="22" t="s">
        <v>39</v>
      </c>
      <c r="E89" s="46">
        <f>SUM(F89:O89) - SMALL(F89:O89,1)  - SMALL(F89:O89,2)  - SMALL(F89:O89,3)</f>
        <v>100</v>
      </c>
      <c r="F89" s="3">
        <f>IFERROR(VLOOKUP($P89,'Rd1 PI'!$C$2:$AE$35,19,0),0)</f>
        <v>100</v>
      </c>
      <c r="G89" s="3">
        <f>IFERROR(VLOOKUP($P89,#REF!,19,0),0)</f>
        <v>0</v>
      </c>
      <c r="H89" s="3">
        <f>IFERROR(VLOOKUP($P89,#REF!,19,0),0)</f>
        <v>0</v>
      </c>
      <c r="I89" s="1">
        <v>0</v>
      </c>
      <c r="J89" s="1">
        <v>0</v>
      </c>
      <c r="K89" s="1">
        <v>0</v>
      </c>
      <c r="L89" s="1">
        <v>0</v>
      </c>
      <c r="M89" s="1">
        <v>0</v>
      </c>
      <c r="N89" s="260">
        <f>IFERROR(VLOOKUP($P89,#REF!,17,0),0)</f>
        <v>0</v>
      </c>
      <c r="O89" s="3">
        <v>0</v>
      </c>
      <c r="P89" t="str">
        <f>CONCATENATE(LOWER(B89)," ",LOWER(C89))</f>
        <v>randy stagno navarra</v>
      </c>
    </row>
    <row r="90" spans="1:17" x14ac:dyDescent="0.2">
      <c r="A90" s="21">
        <v>2</v>
      </c>
      <c r="B90" s="57" t="s">
        <v>65</v>
      </c>
      <c r="C90" s="57" t="s">
        <v>66</v>
      </c>
      <c r="D90" s="22" t="s">
        <v>39</v>
      </c>
      <c r="E90" s="47">
        <f>SUM(F90:O90) - SMALL(F90:O90,1)  - SMALL(F90:O90,2)  - SMALL(F90:O90,3)</f>
        <v>75</v>
      </c>
      <c r="F90" s="3">
        <f>IFERROR(VLOOKUP($P90,'Rd1 PI'!$C$2:$AE$35,19,0),0)</f>
        <v>75</v>
      </c>
      <c r="G90" s="3">
        <f>IFERROR(VLOOKUP($P90,#REF!,19,0),0)</f>
        <v>0</v>
      </c>
      <c r="H90" s="3">
        <f>IFERROR(VLOOKUP($P90,#REF!,19,0),0)</f>
        <v>0</v>
      </c>
      <c r="I90" s="3">
        <f>IFERROR(VLOOKUP($P90,#REF!,19,0),0)</f>
        <v>0</v>
      </c>
      <c r="J90" s="3">
        <f>IFERROR(VLOOKUP($P90,#REF!,19,0),0)</f>
        <v>0</v>
      </c>
      <c r="K90" s="3">
        <f>IFERROR(VLOOKUP($P90,#REF!,19,0),0)</f>
        <v>0</v>
      </c>
      <c r="L90" s="3">
        <v>0</v>
      </c>
      <c r="M90" s="3">
        <f>IFERROR(VLOOKUP($P90,#REF!,19,0),0)</f>
        <v>0</v>
      </c>
      <c r="N90" s="260">
        <f>IFERROR(VLOOKUP($P90,#REF!,17,0),0)</f>
        <v>0</v>
      </c>
      <c r="O90" s="3">
        <v>0</v>
      </c>
      <c r="P90" t="str">
        <f>CONCATENATE(LOWER(B90)," ",LOWER(C90))</f>
        <v>alan conrad</v>
      </c>
    </row>
    <row r="91" spans="1:17" x14ac:dyDescent="0.2">
      <c r="A91" s="21">
        <v>3</v>
      </c>
      <c r="B91" s="57" t="s">
        <v>172</v>
      </c>
      <c r="C91" s="57" t="s">
        <v>173</v>
      </c>
      <c r="D91" s="22" t="s">
        <v>39</v>
      </c>
      <c r="E91" s="47">
        <f>SUM(F91:O91) - SMALL(F91:O91,1)  - SMALL(F91:O91,2)  - SMALL(F91:O91,3)</f>
        <v>60</v>
      </c>
      <c r="F91" s="3">
        <f>IFERROR(VLOOKUP($P91,'Rd1 PI'!$C$2:$AE$35,19,0),0)</f>
        <v>60</v>
      </c>
      <c r="G91" s="3">
        <f>IFERROR(VLOOKUP($P91,#REF!,19,0),0)</f>
        <v>0</v>
      </c>
      <c r="H91" s="3">
        <f>IFERROR(VLOOKUP($P91,#REF!,19,0),0)</f>
        <v>0</v>
      </c>
      <c r="I91" s="3">
        <f>IFERROR(VLOOKUP($P91,#REF!,19,0),0)</f>
        <v>0</v>
      </c>
      <c r="J91" s="3">
        <f>IFERROR(VLOOKUP($P91,#REF!,19,0),0)</f>
        <v>0</v>
      </c>
      <c r="K91" s="3">
        <f>IFERROR(VLOOKUP($P91,#REF!,19,0),0)</f>
        <v>0</v>
      </c>
      <c r="L91" s="3">
        <v>0</v>
      </c>
      <c r="M91" s="3">
        <f>IFERROR(VLOOKUP($P91,#REF!,19,0),0)</f>
        <v>0</v>
      </c>
      <c r="N91" s="260">
        <f>IFERROR(VLOOKUP($P91,#REF!,17,0),0)</f>
        <v>0</v>
      </c>
      <c r="O91" s="3">
        <v>0</v>
      </c>
      <c r="P91" t="str">
        <f>CONCATENATE(LOWER(B91)," ",LOWER(C91))</f>
        <v>matt brogan</v>
      </c>
    </row>
    <row r="92" spans="1:17" x14ac:dyDescent="0.2">
      <c r="A92" s="21">
        <v>4</v>
      </c>
      <c r="B92" s="57" t="s">
        <v>67</v>
      </c>
      <c r="C92" s="57" t="s">
        <v>68</v>
      </c>
      <c r="D92" s="22" t="s">
        <v>39</v>
      </c>
      <c r="E92" s="47">
        <f>SUM(F92:O92) - SMALL(F92:O92,1)  - SMALL(F92:O92,2)  - SMALL(F92:O92,3)</f>
        <v>45</v>
      </c>
      <c r="F92" s="3">
        <f>IFERROR(VLOOKUP($P92,'Rd1 PI'!$C$2:$AE$35,19,0),0)</f>
        <v>45</v>
      </c>
      <c r="G92" s="3">
        <f>IFERROR(VLOOKUP($P92,#REF!,19,0),0)</f>
        <v>0</v>
      </c>
      <c r="H92" s="3">
        <f>IFERROR(VLOOKUP($P92,#REF!,19,0),0)</f>
        <v>0</v>
      </c>
      <c r="I92" s="3">
        <f>IFERROR(VLOOKUP($P92,#REF!,19,0),0)</f>
        <v>0</v>
      </c>
      <c r="J92" s="3">
        <f>IFERROR(VLOOKUP($P92,#REF!,19,0),0)</f>
        <v>0</v>
      </c>
      <c r="K92" s="3">
        <f>IFERROR(VLOOKUP($P92,#REF!,19,0),0)</f>
        <v>0</v>
      </c>
      <c r="L92" s="3">
        <v>0</v>
      </c>
      <c r="M92" s="3">
        <f>IFERROR(VLOOKUP($P92,#REF!,19,0),0)</f>
        <v>0</v>
      </c>
      <c r="N92" s="260">
        <f>IFERROR(VLOOKUP($P92,#REF!,17,0),0)</f>
        <v>0</v>
      </c>
      <c r="O92" s="3">
        <v>0</v>
      </c>
      <c r="P92" t="str">
        <f>CONCATENATE(LOWER(B92)," ",LOWER(C92))</f>
        <v>david adam</v>
      </c>
    </row>
    <row r="93" spans="1:17" ht="13.5" thickBot="1" x14ac:dyDescent="0.25">
      <c r="A93" s="21">
        <v>5</v>
      </c>
      <c r="B93" s="57"/>
      <c r="C93" s="57"/>
      <c r="D93" s="22" t="s">
        <v>39</v>
      </c>
      <c r="E93" s="48">
        <f>SUM(F93:O93) - SMALL(F93:O93,1)  - SMALL(F93:O93,2)  - SMALL(F93:O93,3)</f>
        <v>0</v>
      </c>
      <c r="F93" s="3">
        <f>IFERROR(VLOOKUP($P93,'Rd1 PI'!$C$2:$AE$35,19,0),0)</f>
        <v>0</v>
      </c>
      <c r="G93" s="282">
        <v>0</v>
      </c>
      <c r="H93" s="282">
        <v>0</v>
      </c>
      <c r="I93" s="282">
        <v>0</v>
      </c>
      <c r="J93" s="282">
        <v>0</v>
      </c>
      <c r="K93" s="282">
        <v>0</v>
      </c>
      <c r="L93" s="1">
        <v>0</v>
      </c>
      <c r="M93" s="3">
        <f>IFERROR(VLOOKUP($P93,#REF!,19,0),0)</f>
        <v>0</v>
      </c>
      <c r="N93" s="260">
        <f>IFERROR(VLOOKUP($P93,#REF!,17,0),0)</f>
        <v>0</v>
      </c>
      <c r="O93" s="3">
        <v>0</v>
      </c>
      <c r="P93" t="str">
        <f>CONCATENATE(LOWER(B93)," ",LOWER(C93))</f>
        <v xml:space="preserve"> </v>
      </c>
    </row>
    <row r="94" spans="1:17" x14ac:dyDescent="0.2">
      <c r="F94" s="3"/>
      <c r="G94" s="3"/>
      <c r="K94" s="3"/>
      <c r="L94" s="3"/>
      <c r="M94" s="3"/>
      <c r="N94" s="3"/>
      <c r="O94" s="3"/>
      <c r="P94" s="9"/>
      <c r="Q94" s="10"/>
    </row>
    <row r="95" spans="1:17" ht="13.5" thickBot="1" x14ac:dyDescent="0.25">
      <c r="A95" s="84" t="s">
        <v>17</v>
      </c>
      <c r="B95" s="85"/>
      <c r="C95" s="85"/>
      <c r="D95" s="283"/>
      <c r="E95" s="284"/>
      <c r="F95" s="261"/>
      <c r="G95" s="261"/>
      <c r="H95" s="261"/>
      <c r="I95" s="261"/>
      <c r="J95" s="261"/>
      <c r="K95" s="261"/>
      <c r="L95" s="261"/>
      <c r="M95" s="261"/>
      <c r="N95" s="261"/>
      <c r="O95" s="261"/>
    </row>
    <row r="96" spans="1:17" x14ac:dyDescent="0.2">
      <c r="A96" s="64">
        <v>1</v>
      </c>
      <c r="B96" s="68" t="s">
        <v>116</v>
      </c>
      <c r="C96" s="68" t="s">
        <v>117</v>
      </c>
      <c r="D96" s="65" t="s">
        <v>16</v>
      </c>
      <c r="E96" s="66">
        <f>SUM(F96:O96) - SMALL(F96:O96,1)  - SMALL(F96:O96,2)  - SMALL(F96:O96,3)</f>
        <v>100</v>
      </c>
      <c r="F96" s="3">
        <f>IFERROR(VLOOKUP($P96,'Rd1 PI'!$C$2:$AE$35,19,0),0)</f>
        <v>100</v>
      </c>
      <c r="G96" s="3">
        <f>IFERROR(VLOOKUP($P96,#REF!,19,0),0)</f>
        <v>0</v>
      </c>
      <c r="H96" s="3">
        <f>IFERROR(VLOOKUP($P96,#REF!,19,0),0)</f>
        <v>0</v>
      </c>
      <c r="I96" s="3">
        <f>IFERROR(VLOOKUP($P96,#REF!,19,0),0)</f>
        <v>0</v>
      </c>
      <c r="J96" s="3">
        <f>IFERROR(VLOOKUP($P96,#REF!,19,0),0)</f>
        <v>0</v>
      </c>
      <c r="K96" s="3">
        <f>IFERROR(VLOOKUP($P96,#REF!,19,0),0)</f>
        <v>0</v>
      </c>
      <c r="L96" s="3">
        <v>0</v>
      </c>
      <c r="M96" s="3">
        <f>IFERROR(VLOOKUP($P96,#REF!,19,0),0)</f>
        <v>0</v>
      </c>
      <c r="N96" s="261">
        <f>IFERROR(VLOOKUP($P96,#REF!,17,0),0)</f>
        <v>0</v>
      </c>
      <c r="O96" s="3">
        <v>0</v>
      </c>
      <c r="P96" t="str">
        <f>CONCATENATE(LOWER(B96)," ",LOWER(C96))</f>
        <v>russell garner</v>
      </c>
    </row>
    <row r="97" spans="1:17" x14ac:dyDescent="0.2">
      <c r="A97" s="64">
        <v>2</v>
      </c>
      <c r="B97" s="68"/>
      <c r="C97" s="68"/>
      <c r="D97" s="65" t="s">
        <v>16</v>
      </c>
      <c r="E97" s="67">
        <f>SUM(F97:O97) - SMALL(F97:O97,1)  - SMALL(F97:O97,2)  - SMALL(F97:O97,3)</f>
        <v>0</v>
      </c>
      <c r="F97" s="3">
        <f>IFERROR(VLOOKUP($P97,'Rd1 PI'!$C$2:$AE$35,19,0),0)</f>
        <v>0</v>
      </c>
      <c r="G97" s="1">
        <v>0</v>
      </c>
      <c r="H97" s="1">
        <v>0</v>
      </c>
      <c r="I97" s="3">
        <f>IFERROR(VLOOKUP($P97,#REF!,19,0),0)</f>
        <v>0</v>
      </c>
      <c r="J97" s="3">
        <f>IFERROR(VLOOKUP($P97,#REF!,19,0),0)</f>
        <v>0</v>
      </c>
      <c r="K97" s="3">
        <f>IFERROR(VLOOKUP($P97,#REF!,19,0),0)</f>
        <v>0</v>
      </c>
      <c r="L97" s="3">
        <v>0</v>
      </c>
      <c r="M97" s="3">
        <f>IFERROR(VLOOKUP($P97,#REF!,19,0),0)</f>
        <v>0</v>
      </c>
      <c r="N97" s="261">
        <f>IFERROR(VLOOKUP($P97,#REF!,17,0),0)</f>
        <v>0</v>
      </c>
      <c r="O97" s="3">
        <v>0</v>
      </c>
      <c r="P97" t="str">
        <f>CONCATENATE(LOWER(B97)," ",LOWER(C97))</f>
        <v xml:space="preserve"> </v>
      </c>
    </row>
    <row r="98" spans="1:17" x14ac:dyDescent="0.2">
      <c r="A98" s="64">
        <v>3</v>
      </c>
      <c r="B98" s="68"/>
      <c r="C98" s="68"/>
      <c r="D98" s="65" t="s">
        <v>16</v>
      </c>
      <c r="E98" s="67">
        <f>SUM(F98:O98) - SMALL(F98:O98,1)  - SMALL(F98:O98,2)  - SMALL(F98:O98,3)</f>
        <v>0</v>
      </c>
      <c r="F98" s="3">
        <f>IFERROR(VLOOKUP($P98,'Rd1 PI'!$C$2:$AE$35,19,0),0)</f>
        <v>0</v>
      </c>
      <c r="G98" s="3">
        <f>IFERROR(VLOOKUP($P98,#REF!,19,0),0)</f>
        <v>0</v>
      </c>
      <c r="H98" s="3">
        <f>IFERROR(VLOOKUP($P98,#REF!,19,0),0)</f>
        <v>0</v>
      </c>
      <c r="I98" s="3">
        <f>IFERROR(VLOOKUP($P98,#REF!,19,0),0)</f>
        <v>0</v>
      </c>
      <c r="J98" s="3">
        <f>IFERROR(VLOOKUP($P98,#REF!,19,0),0)</f>
        <v>0</v>
      </c>
      <c r="K98" s="3">
        <f>IFERROR(VLOOKUP($P98,#REF!,19,0),0)</f>
        <v>0</v>
      </c>
      <c r="L98" s="3">
        <v>0</v>
      </c>
      <c r="M98" s="3">
        <f>IFERROR(VLOOKUP($P98,#REF!,19,0),0)</f>
        <v>0</v>
      </c>
      <c r="N98" s="261">
        <f>IFERROR(VLOOKUP($P98,#REF!,17,0),0)</f>
        <v>0</v>
      </c>
      <c r="O98" s="3">
        <v>0</v>
      </c>
      <c r="P98" t="str">
        <f>CONCATENATE(LOWER(B98)," ",LOWER(C98))</f>
        <v xml:space="preserve"> </v>
      </c>
    </row>
    <row r="99" spans="1:17" x14ac:dyDescent="0.2">
      <c r="A99" s="64">
        <v>4</v>
      </c>
      <c r="B99" s="68"/>
      <c r="C99" s="68"/>
      <c r="D99" s="65" t="s">
        <v>16</v>
      </c>
      <c r="E99" s="67">
        <f>SUM(F99:O99) - SMALL(F99:O99,1)  - SMALL(F99:O99,2)  - SMALL(F99:O99,3)</f>
        <v>0</v>
      </c>
      <c r="F99" s="3">
        <f>IFERROR(VLOOKUP($P99,'Rd1 PI'!$C$2:$AE$35,19,0),0)</f>
        <v>0</v>
      </c>
      <c r="G99" s="3">
        <f>IFERROR(VLOOKUP($P99,#REF!,19,0),0)</f>
        <v>0</v>
      </c>
      <c r="H99" s="3">
        <f>IFERROR(VLOOKUP($P99,#REF!,19,0),0)</f>
        <v>0</v>
      </c>
      <c r="I99" s="3">
        <f>IFERROR(VLOOKUP($P99,#REF!,19,0),0)</f>
        <v>0</v>
      </c>
      <c r="J99" s="3">
        <f>IFERROR(VLOOKUP($P99,#REF!,19,0),0)</f>
        <v>0</v>
      </c>
      <c r="K99" s="3">
        <f>IFERROR(VLOOKUP($P99,#REF!,19,0),0)</f>
        <v>0</v>
      </c>
      <c r="L99" s="3">
        <v>0</v>
      </c>
      <c r="M99" s="3">
        <f>IFERROR(VLOOKUP($P99,#REF!,19,0),0)</f>
        <v>0</v>
      </c>
      <c r="N99" s="261">
        <f>IFERROR(VLOOKUP($P99,#REF!,17,0),0)</f>
        <v>0</v>
      </c>
      <c r="O99" s="3">
        <v>0</v>
      </c>
      <c r="P99" t="str">
        <f>CONCATENATE(LOWER(B99)," ",LOWER(C99))</f>
        <v xml:space="preserve"> </v>
      </c>
    </row>
    <row r="100" spans="1:17" ht="13.5" thickBot="1" x14ac:dyDescent="0.25">
      <c r="A100" s="64">
        <v>5</v>
      </c>
      <c r="B100" s="69"/>
      <c r="C100" s="69"/>
      <c r="D100" s="65" t="s">
        <v>16</v>
      </c>
      <c r="E100" s="70">
        <f>SUM(F100:O100) - SMALL(F100:O100,1)  - SMALL(F100:O100,2)  - SMALL(F100:O100,3)</f>
        <v>0</v>
      </c>
      <c r="F100" s="3">
        <f>IFERROR(VLOOKUP($P100,'Rd1 PI'!$C$2:$AE$35,19,0),0)</f>
        <v>0</v>
      </c>
      <c r="G100" s="3">
        <f>IFERROR(VLOOKUP($P100,#REF!,19,0),0)</f>
        <v>0</v>
      </c>
      <c r="H100" s="3">
        <f>IFERROR(VLOOKUP($P100,#REF!,19,0),0)</f>
        <v>0</v>
      </c>
      <c r="I100" s="3">
        <f>IFERROR(VLOOKUP($P100,#REF!,19,0),0)</f>
        <v>0</v>
      </c>
      <c r="J100" s="3">
        <f>IFERROR(VLOOKUP($P100,#REF!,19,0),0)</f>
        <v>0</v>
      </c>
      <c r="K100" s="3">
        <f>IFERROR(VLOOKUP($P100,#REF!,19,0),0)</f>
        <v>0</v>
      </c>
      <c r="L100" s="3">
        <v>0</v>
      </c>
      <c r="M100" s="3">
        <f>IFERROR(VLOOKUP($P100,#REF!,19,0),0)</f>
        <v>0</v>
      </c>
      <c r="N100" s="261">
        <f>IFERROR(VLOOKUP($P100,#REF!,17,0),0)</f>
        <v>0</v>
      </c>
      <c r="O100" s="3">
        <v>0</v>
      </c>
      <c r="P100" t="str">
        <f>CONCATENATE(LOWER(B100)," ",LOWER(C100))</f>
        <v xml:space="preserve"> </v>
      </c>
    </row>
    <row r="101" spans="1:17" x14ac:dyDescent="0.2">
      <c r="A101" s="2"/>
      <c r="F101" s="3"/>
      <c r="G101" s="3"/>
      <c r="I101" s="3"/>
      <c r="J101" s="3"/>
      <c r="K101" s="3"/>
      <c r="L101" s="3"/>
      <c r="M101" s="3"/>
      <c r="N101" s="3"/>
      <c r="O101" s="3"/>
      <c r="P101" s="9"/>
      <c r="Q101" s="10"/>
    </row>
    <row r="102" spans="1:17" ht="13.5" thickBot="1" x14ac:dyDescent="0.25">
      <c r="A102" s="42" t="s">
        <v>11</v>
      </c>
      <c r="B102" s="37"/>
      <c r="C102" s="37"/>
      <c r="D102" s="38"/>
      <c r="E102" s="41"/>
      <c r="F102" s="262"/>
      <c r="G102" s="262"/>
      <c r="H102" s="38"/>
      <c r="I102" s="38"/>
      <c r="J102" s="38"/>
      <c r="K102" s="262"/>
      <c r="L102" s="262"/>
      <c r="M102" s="262"/>
      <c r="N102" s="262"/>
      <c r="O102" s="262"/>
    </row>
    <row r="103" spans="1:17" x14ac:dyDescent="0.2">
      <c r="A103" s="40">
        <v>1</v>
      </c>
      <c r="B103" s="39" t="s">
        <v>103</v>
      </c>
      <c r="C103" s="39" t="s">
        <v>104</v>
      </c>
      <c r="D103" s="38" t="s">
        <v>13</v>
      </c>
      <c r="E103" s="49">
        <f>SUM(F103:O103) - SMALL(F103:O103,1)  - SMALL(F103:O103,2)  - SMALL(F103:O103,3)</f>
        <v>100</v>
      </c>
      <c r="F103" s="3">
        <f>IFERROR(VLOOKUP($P103,'Rd1 PI'!$C$2:$AE$35,19,0),0)</f>
        <v>100</v>
      </c>
      <c r="G103" s="3">
        <f>IFERROR(VLOOKUP($P103,#REF!,19,0),0)</f>
        <v>0</v>
      </c>
      <c r="H103" s="3">
        <f>IFERROR(VLOOKUP($P103,#REF!,19,0),0)</f>
        <v>0</v>
      </c>
      <c r="I103" s="3">
        <f>IFERROR(VLOOKUP($P103,#REF!,19,0),0)</f>
        <v>0</v>
      </c>
      <c r="J103" s="3">
        <f>IFERROR(VLOOKUP($P103,#REF!,19,0),0)</f>
        <v>0</v>
      </c>
      <c r="K103" s="3">
        <f>IFERROR(VLOOKUP($P103,#REF!,19,0),0)</f>
        <v>0</v>
      </c>
      <c r="L103" s="3">
        <v>0</v>
      </c>
      <c r="M103" s="3">
        <f>IFERROR(VLOOKUP($P103,#REF!,19,0),0)</f>
        <v>0</v>
      </c>
      <c r="N103" s="262">
        <f>IFERROR(VLOOKUP($P103,#REF!,17,0),0)</f>
        <v>0</v>
      </c>
      <c r="O103" s="3">
        <v>0</v>
      </c>
      <c r="P103" t="str">
        <f>CONCATENATE(LOWER(B103)," ",LOWER(C103))</f>
        <v>leigh mummery</v>
      </c>
    </row>
    <row r="104" spans="1:17" x14ac:dyDescent="0.2">
      <c r="A104" s="40">
        <v>2</v>
      </c>
      <c r="B104" s="39"/>
      <c r="C104" s="39"/>
      <c r="D104" s="38" t="s">
        <v>13</v>
      </c>
      <c r="E104" s="50">
        <f>SUM(F104:O104) - SMALL(F104:O104,1)  - SMALL(F104:O104,2)  - SMALL(F104:O104,3)</f>
        <v>0</v>
      </c>
      <c r="F104" s="3">
        <f>IFERROR(VLOOKUP($P104,'Rd1 PI'!$C$2:$AE$35,19,0),0)</f>
        <v>0</v>
      </c>
      <c r="G104" s="3">
        <f>IFERROR(VLOOKUP($P104,#REF!,19,0),0)</f>
        <v>0</v>
      </c>
      <c r="H104" s="3">
        <f>IFERROR(VLOOKUP($P104,#REF!,19,0),0)</f>
        <v>0</v>
      </c>
      <c r="I104" s="3">
        <f>IFERROR(VLOOKUP($P104,#REF!,19,0),0)</f>
        <v>0</v>
      </c>
      <c r="J104" s="3">
        <f>IFERROR(VLOOKUP($P104,#REF!,19,0),0)</f>
        <v>0</v>
      </c>
      <c r="K104" s="3">
        <f>IFERROR(VLOOKUP($P104,#REF!,19,0),0)</f>
        <v>0</v>
      </c>
      <c r="L104" s="3">
        <v>0</v>
      </c>
      <c r="M104" s="3">
        <f>IFERROR(VLOOKUP($P104,#REF!,19,0),0)</f>
        <v>0</v>
      </c>
      <c r="N104" s="262">
        <f>IFERROR(VLOOKUP($P104,#REF!,17,0),0)</f>
        <v>0</v>
      </c>
      <c r="O104" s="3">
        <v>0</v>
      </c>
      <c r="P104" t="str">
        <f>CONCATENATE(LOWER(B104)," ",LOWER(C104))</f>
        <v xml:space="preserve"> </v>
      </c>
    </row>
    <row r="105" spans="1:17" x14ac:dyDescent="0.2">
      <c r="A105" s="40">
        <v>3</v>
      </c>
      <c r="B105" s="39"/>
      <c r="C105" s="39"/>
      <c r="D105" s="38" t="s">
        <v>13</v>
      </c>
      <c r="E105" s="50">
        <f>SUM(F105:O105) - SMALL(F105:O105,1)  - SMALL(F105:O105,2)  - SMALL(F105:O105,3)</f>
        <v>0</v>
      </c>
      <c r="F105" s="3">
        <f>IFERROR(VLOOKUP($P105,'Rd1 PI'!$C$2:$AE$35,19,0),0)</f>
        <v>0</v>
      </c>
      <c r="G105" s="3">
        <f>IFERROR(VLOOKUP($P105,#REF!,19,0),0)</f>
        <v>0</v>
      </c>
      <c r="H105" s="3">
        <f>IFERROR(VLOOKUP($P105,#REF!,19,0),0)</f>
        <v>0</v>
      </c>
      <c r="I105" s="3">
        <f>IFERROR(VLOOKUP($P105,#REF!,19,0),0)</f>
        <v>0</v>
      </c>
      <c r="J105" s="3">
        <f>IFERROR(VLOOKUP($P105,#REF!,19,0),0)</f>
        <v>0</v>
      </c>
      <c r="K105" s="3">
        <f>IFERROR(VLOOKUP($P105,#REF!,19,0),0)</f>
        <v>0</v>
      </c>
      <c r="L105" s="3">
        <v>0</v>
      </c>
      <c r="M105" s="3">
        <f>IFERROR(VLOOKUP($P105,#REF!,19,0),0)</f>
        <v>0</v>
      </c>
      <c r="N105" s="262">
        <f>IFERROR(VLOOKUP($P105,#REF!,17,0),0)</f>
        <v>0</v>
      </c>
      <c r="O105" s="3">
        <v>0</v>
      </c>
      <c r="P105" t="str">
        <f>CONCATENATE(LOWER(B105)," ",LOWER(C105))</f>
        <v xml:space="preserve"> </v>
      </c>
      <c r="Q105" s="10"/>
    </row>
    <row r="106" spans="1:17" x14ac:dyDescent="0.2">
      <c r="A106" s="41">
        <v>4</v>
      </c>
      <c r="B106" s="39"/>
      <c r="C106" s="39"/>
      <c r="D106" s="38" t="s">
        <v>13</v>
      </c>
      <c r="E106" s="50">
        <f>SUM(F106:O106) - SMALL(F106:O106,1)  - SMALL(F106:O106,2)  - SMALL(F106:O106,3)</f>
        <v>0</v>
      </c>
      <c r="F106" s="3">
        <f>IFERROR(VLOOKUP($P106,'Rd1 PI'!$C$2:$AE$35,19,0),0)</f>
        <v>0</v>
      </c>
      <c r="G106" s="3">
        <f>IFERROR(VLOOKUP($P106,#REF!,19,0),0)</f>
        <v>0</v>
      </c>
      <c r="H106" s="3">
        <f>IFERROR(VLOOKUP($P106,#REF!,19,0),0)</f>
        <v>0</v>
      </c>
      <c r="I106" s="3">
        <f>IFERROR(VLOOKUP($P106,#REF!,19,0),0)</f>
        <v>0</v>
      </c>
      <c r="J106" s="3">
        <f>IFERROR(VLOOKUP($P106,#REF!,19,0),0)</f>
        <v>0</v>
      </c>
      <c r="K106" s="3">
        <f>IFERROR(VLOOKUP($P106,#REF!,19,0),0)</f>
        <v>0</v>
      </c>
      <c r="L106" s="3">
        <v>0</v>
      </c>
      <c r="M106" s="3">
        <f>IFERROR(VLOOKUP($P106,#REF!,19,0),0)</f>
        <v>0</v>
      </c>
      <c r="N106" s="262">
        <f>IFERROR(VLOOKUP($P106,#REF!,17,0),0)</f>
        <v>0</v>
      </c>
      <c r="O106" s="3">
        <v>0</v>
      </c>
      <c r="P106" t="str">
        <f>CONCATENATE(LOWER(B106)," ",LOWER(C106))</f>
        <v xml:space="preserve"> </v>
      </c>
      <c r="Q106" s="10"/>
    </row>
    <row r="107" spans="1:17" ht="13.5" thickBot="1" x14ac:dyDescent="0.25">
      <c r="A107" s="41">
        <v>5</v>
      </c>
      <c r="B107" s="39"/>
      <c r="C107" s="39"/>
      <c r="D107" s="38" t="s">
        <v>13</v>
      </c>
      <c r="E107" s="51">
        <f>SUM(F107:O107) - SMALL(F107:O107,1)  - SMALL(F107:O107,2)  - SMALL(F107:O107,3)</f>
        <v>0</v>
      </c>
      <c r="F107" s="3">
        <f>IFERROR(VLOOKUP($P107,'Rd1 PI'!$C$2:$AE$35,19,0),0)</f>
        <v>0</v>
      </c>
      <c r="G107" s="3">
        <f>IFERROR(VLOOKUP($P107,#REF!,19,0),0)</f>
        <v>0</v>
      </c>
      <c r="H107" s="3">
        <f>IFERROR(VLOOKUP($P107,#REF!,19,0),0)</f>
        <v>0</v>
      </c>
      <c r="I107" s="3">
        <f>IFERROR(VLOOKUP($P107,#REF!,19,0),0)</f>
        <v>0</v>
      </c>
      <c r="J107" s="3">
        <f>IFERROR(VLOOKUP($P107,#REF!,19,0),0)</f>
        <v>0</v>
      </c>
      <c r="K107" s="3">
        <f>IFERROR(VLOOKUP($P107,#REF!,19,0),0)</f>
        <v>0</v>
      </c>
      <c r="L107" s="3">
        <v>0</v>
      </c>
      <c r="M107" s="3">
        <f>IFERROR(VLOOKUP($P107,#REF!,19,0),0)</f>
        <v>0</v>
      </c>
      <c r="N107" s="262">
        <f>IFERROR(VLOOKUP($P107,#REF!,17,0),0)</f>
        <v>0</v>
      </c>
      <c r="O107" s="3">
        <v>0</v>
      </c>
      <c r="P107" t="str">
        <f>CONCATENATE(LOWER(B107)," ",LOWER(C107))</f>
        <v xml:space="preserve"> </v>
      </c>
      <c r="Q107" s="10"/>
    </row>
    <row r="108" spans="1:17" x14ac:dyDescent="0.2">
      <c r="A108" s="2"/>
      <c r="B108" s="4"/>
      <c r="C108" s="4"/>
      <c r="F108" s="3"/>
      <c r="G108" s="163"/>
      <c r="K108" s="3"/>
      <c r="L108" s="3"/>
      <c r="M108" s="3"/>
      <c r="N108" s="3"/>
      <c r="O108" s="3"/>
    </row>
    <row r="109" spans="1:17" ht="13.5" thickBot="1" x14ac:dyDescent="0.25">
      <c r="A109" s="32" t="s">
        <v>10</v>
      </c>
      <c r="B109" s="25"/>
      <c r="C109" s="25"/>
      <c r="D109" s="286"/>
      <c r="E109" s="285"/>
      <c r="F109" s="263"/>
      <c r="G109" s="287"/>
      <c r="H109" s="31"/>
      <c r="I109" s="31"/>
      <c r="J109" s="31"/>
      <c r="K109" s="263"/>
      <c r="L109" s="263"/>
      <c r="M109" s="263"/>
      <c r="N109" s="263"/>
      <c r="O109" s="263"/>
    </row>
    <row r="110" spans="1:17" x14ac:dyDescent="0.2">
      <c r="A110" s="33">
        <v>1</v>
      </c>
      <c r="B110" s="58"/>
      <c r="C110" s="58"/>
      <c r="D110" s="31" t="s">
        <v>14</v>
      </c>
      <c r="E110" s="52">
        <f>SUM(F110:O110) - SMALL(F110:O110,1)  - SMALL(F110:O110,2)  - SMALL(F110:O110,3)</f>
        <v>0</v>
      </c>
      <c r="F110" s="3">
        <f>IFERROR(VLOOKUP($P110,'Rd1 PI'!$C$2:$AE$35,19,0),0)</f>
        <v>0</v>
      </c>
      <c r="G110" s="3">
        <f>IFERROR(VLOOKUP($P110,#REF!,19,0),0)</f>
        <v>0</v>
      </c>
      <c r="H110" s="3">
        <f>IFERROR(VLOOKUP($P110,#REF!,19,0),0)</f>
        <v>0</v>
      </c>
      <c r="I110" s="3">
        <f>IFERROR(VLOOKUP($P110,#REF!,19,0),0)</f>
        <v>0</v>
      </c>
      <c r="J110" s="3">
        <f>IFERROR(VLOOKUP($P110,#REF!,19,0),0)</f>
        <v>0</v>
      </c>
      <c r="K110" s="3">
        <f>IFERROR(VLOOKUP($P110,#REF!,19,0),0)</f>
        <v>0</v>
      </c>
      <c r="L110" s="3">
        <v>0</v>
      </c>
      <c r="M110" s="3">
        <f>IFERROR(VLOOKUP($P110,#REF!,19,0),0)</f>
        <v>0</v>
      </c>
      <c r="N110" s="263">
        <f>IFERROR(VLOOKUP($P110,#REF!,17,0),0)</f>
        <v>0</v>
      </c>
      <c r="O110" s="3">
        <v>0</v>
      </c>
      <c r="P110" t="str">
        <f>CONCATENATE(LOWER(B110)," ",LOWER(C110))</f>
        <v xml:space="preserve"> </v>
      </c>
    </row>
    <row r="111" spans="1:17" x14ac:dyDescent="0.2">
      <c r="A111" s="33">
        <v>2</v>
      </c>
      <c r="B111" s="58"/>
      <c r="C111" s="58"/>
      <c r="D111" s="31" t="s">
        <v>14</v>
      </c>
      <c r="E111" s="53">
        <f>SUM(F111:O111) - SMALL(F111:O111,1)  - SMALL(F111:O111,2)  - SMALL(F111:O111,3)</f>
        <v>0</v>
      </c>
      <c r="F111" s="3">
        <f>IFERROR(VLOOKUP($P111,'Rd1 PI'!$C$2:$AE$35,19,0),0)</f>
        <v>0</v>
      </c>
      <c r="G111" s="3">
        <f>IFERROR(VLOOKUP($P111,#REF!,19,0),0)</f>
        <v>0</v>
      </c>
      <c r="H111" s="3">
        <f>IFERROR(VLOOKUP($P111,#REF!,19,0),0)</f>
        <v>0</v>
      </c>
      <c r="I111" s="3">
        <f>IFERROR(VLOOKUP($P111,#REF!,19,0),0)</f>
        <v>0</v>
      </c>
      <c r="J111" s="3">
        <f>IFERROR(VLOOKUP($P111,#REF!,19,0),0)</f>
        <v>0</v>
      </c>
      <c r="K111" s="3">
        <f>IFERROR(VLOOKUP($P111,#REF!,19,0),0)</f>
        <v>0</v>
      </c>
      <c r="L111" s="3">
        <v>0</v>
      </c>
      <c r="M111" s="3">
        <f>IFERROR(VLOOKUP($P111,#REF!,19,0),0)</f>
        <v>0</v>
      </c>
      <c r="N111" s="263">
        <f>IFERROR(VLOOKUP($P111,#REF!,17,0),0)</f>
        <v>0</v>
      </c>
      <c r="O111" s="3">
        <v>0</v>
      </c>
      <c r="P111" t="str">
        <f>CONCATENATE(LOWER(B111)," ",LOWER(C111))</f>
        <v xml:space="preserve"> </v>
      </c>
    </row>
    <row r="112" spans="1:17" x14ac:dyDescent="0.2">
      <c r="A112" s="33">
        <v>3</v>
      </c>
      <c r="B112" s="58"/>
      <c r="C112" s="58"/>
      <c r="D112" s="31" t="s">
        <v>14</v>
      </c>
      <c r="E112" s="53">
        <f>SUM(F112:O112) - SMALL(F112:O112,1)  - SMALL(F112:O112,2)  - SMALL(F112:O112,3)</f>
        <v>0</v>
      </c>
      <c r="F112" s="3">
        <f>IFERROR(VLOOKUP($P112,'Rd1 PI'!$C$2:$AE$35,19,0),0)</f>
        <v>0</v>
      </c>
      <c r="G112" s="3">
        <f>IFERROR(VLOOKUP($P112,#REF!,19,0),0)</f>
        <v>0</v>
      </c>
      <c r="H112" s="3">
        <f>IFERROR(VLOOKUP($P112,#REF!,19,0),0)</f>
        <v>0</v>
      </c>
      <c r="I112" s="3">
        <f>IFERROR(VLOOKUP($P112,#REF!,19,0),0)</f>
        <v>0</v>
      </c>
      <c r="J112" s="3">
        <f>IFERROR(VLOOKUP($P112,#REF!,19,0),0)</f>
        <v>0</v>
      </c>
      <c r="K112" s="3">
        <f>IFERROR(VLOOKUP($P112,#REF!,19,0),0)</f>
        <v>0</v>
      </c>
      <c r="L112" s="3">
        <v>0</v>
      </c>
      <c r="M112" s="3">
        <f>IFERROR(VLOOKUP($P112,#REF!,19,0),0)</f>
        <v>0</v>
      </c>
      <c r="N112" s="263">
        <f>IFERROR(VLOOKUP($P112,#REF!,17,0),0)</f>
        <v>0</v>
      </c>
      <c r="O112" s="3">
        <v>0</v>
      </c>
      <c r="P112" t="str">
        <f>CONCATENATE(LOWER(B112)," ",LOWER(C112))</f>
        <v xml:space="preserve"> </v>
      </c>
    </row>
    <row r="113" spans="1:16" x14ac:dyDescent="0.2">
      <c r="A113" s="33">
        <v>4</v>
      </c>
      <c r="B113" s="25"/>
      <c r="C113" s="25"/>
      <c r="D113" s="31" t="s">
        <v>14</v>
      </c>
      <c r="E113" s="53">
        <f>SUM(F113:O113) - SMALL(F113:O113,1)  - SMALL(F113:O113,2)  - SMALL(F113:O113,3)</f>
        <v>0</v>
      </c>
      <c r="F113" s="3">
        <f>IFERROR(VLOOKUP($P113,'Rd1 PI'!$C$2:$AE$35,19,0),0)</f>
        <v>0</v>
      </c>
      <c r="G113" s="3">
        <f>IFERROR(VLOOKUP($P113,#REF!,19,0),0)</f>
        <v>0</v>
      </c>
      <c r="H113" s="3">
        <f>IFERROR(VLOOKUP($P113,#REF!,19,0),0)</f>
        <v>0</v>
      </c>
      <c r="I113" s="3">
        <f>IFERROR(VLOOKUP($P113,#REF!,19,0),0)</f>
        <v>0</v>
      </c>
      <c r="J113" s="3">
        <f>IFERROR(VLOOKUP($P113,#REF!,19,0),0)</f>
        <v>0</v>
      </c>
      <c r="K113" s="3">
        <f>IFERROR(VLOOKUP($P113,#REF!,19,0),0)</f>
        <v>0</v>
      </c>
      <c r="L113" s="3">
        <v>0</v>
      </c>
      <c r="M113" s="3">
        <f>IFERROR(VLOOKUP($P113,#REF!,19,0),0)</f>
        <v>0</v>
      </c>
      <c r="N113" s="263">
        <f>IFERROR(VLOOKUP($P113,#REF!,17,0),0)</f>
        <v>0</v>
      </c>
      <c r="O113" s="3">
        <v>0</v>
      </c>
      <c r="P113" t="str">
        <f>CONCATENATE(LOWER(B113)," ",LOWER(C113))</f>
        <v xml:space="preserve"> </v>
      </c>
    </row>
    <row r="114" spans="1:16" ht="13.5" thickBot="1" x14ac:dyDescent="0.25">
      <c r="A114" s="33">
        <v>5</v>
      </c>
      <c r="B114" s="25"/>
      <c r="C114" s="25"/>
      <c r="D114" s="31" t="s">
        <v>14</v>
      </c>
      <c r="E114" s="54">
        <f>SUM(F114:O114) - SMALL(F114:O114,1)  - SMALL(F114:O114,2)  - SMALL(F114:O114,3)</f>
        <v>0</v>
      </c>
      <c r="F114" s="3">
        <f>IFERROR(VLOOKUP($P114,'Rd1 PI'!$C$2:$AE$35,19,0),0)</f>
        <v>0</v>
      </c>
      <c r="G114" s="3">
        <f>IFERROR(VLOOKUP($P114,#REF!,19,0),0)</f>
        <v>0</v>
      </c>
      <c r="H114" s="3">
        <f>IFERROR(VLOOKUP($P114,#REF!,19,0),0)</f>
        <v>0</v>
      </c>
      <c r="I114" s="3">
        <f>IFERROR(VLOOKUP($P114,#REF!,19,0),0)</f>
        <v>0</v>
      </c>
      <c r="J114" s="3">
        <f>IFERROR(VLOOKUP($P114,#REF!,19,0),0)</f>
        <v>0</v>
      </c>
      <c r="K114" s="3">
        <f>IFERROR(VLOOKUP($P114,#REF!,19,0),0)</f>
        <v>0</v>
      </c>
      <c r="L114" s="3">
        <v>0</v>
      </c>
      <c r="M114" s="3">
        <f>IFERROR(VLOOKUP($P114,#REF!,19,0),0)</f>
        <v>0</v>
      </c>
      <c r="N114" s="263">
        <f>IFERROR(VLOOKUP($P114,#REF!,17,0),0)</f>
        <v>0</v>
      </c>
      <c r="O114" s="3">
        <v>0</v>
      </c>
      <c r="P114" t="str">
        <f>CONCATENATE(LOWER(B114)," ",LOWER(C114))</f>
        <v xml:space="preserve"> </v>
      </c>
    </row>
    <row r="115" spans="1:16" x14ac:dyDescent="0.2">
      <c r="B115" s="4"/>
      <c r="C115" s="4"/>
    </row>
    <row r="116" spans="1:16" x14ac:dyDescent="0.2">
      <c r="D116" s="5"/>
    </row>
    <row r="117" spans="1:16" x14ac:dyDescent="0.2">
      <c r="G117" s="3"/>
      <c r="H117" s="3"/>
      <c r="I117" s="1"/>
      <c r="J117" s="3"/>
      <c r="K117" s="3"/>
    </row>
    <row r="118" spans="1:16" x14ac:dyDescent="0.2">
      <c r="A118" s="2"/>
      <c r="D118" s="5"/>
    </row>
    <row r="119" spans="1:16" x14ac:dyDescent="0.2">
      <c r="B119" s="13"/>
      <c r="C119" s="13"/>
      <c r="D119" s="5"/>
    </row>
    <row r="120" spans="1:16" x14ac:dyDescent="0.2">
      <c r="D120" s="5"/>
    </row>
    <row r="121" spans="1:16" x14ac:dyDescent="0.2">
      <c r="D121" s="5"/>
    </row>
    <row r="122" spans="1:16" x14ac:dyDescent="0.2">
      <c r="B122" s="4"/>
      <c r="C122" s="4"/>
      <c r="D122" s="5"/>
    </row>
    <row r="123" spans="1:16" x14ac:dyDescent="0.2">
      <c r="A123" s="2"/>
      <c r="D123" s="5"/>
    </row>
    <row r="124" spans="1:16" x14ac:dyDescent="0.2">
      <c r="A124" s="2"/>
      <c r="D124" s="5"/>
      <c r="G124" s="1"/>
      <c r="H124" s="1"/>
      <c r="I124" s="1"/>
      <c r="J124" s="3"/>
    </row>
    <row r="125" spans="1:16" x14ac:dyDescent="0.2">
      <c r="A125" s="2"/>
      <c r="B125" s="13"/>
      <c r="C125" s="13"/>
    </row>
    <row r="126" spans="1:16" x14ac:dyDescent="0.2">
      <c r="A126" s="2"/>
      <c r="D126" s="5"/>
    </row>
    <row r="127" spans="1:16" x14ac:dyDescent="0.2">
      <c r="A127" s="2"/>
    </row>
    <row r="128" spans="1:16" x14ac:dyDescent="0.2">
      <c r="D128" s="5"/>
    </row>
    <row r="129" spans="1:4" x14ac:dyDescent="0.2">
      <c r="A129" s="2"/>
      <c r="D129" s="5"/>
    </row>
    <row r="130" spans="1:4" x14ac:dyDescent="0.2">
      <c r="A130" s="2"/>
      <c r="D130" s="5"/>
    </row>
    <row r="131" spans="1:4" x14ac:dyDescent="0.2">
      <c r="A131" s="2"/>
      <c r="D131" s="5"/>
    </row>
    <row r="132" spans="1:4" x14ac:dyDescent="0.2">
      <c r="A132" s="2"/>
      <c r="D132" s="5"/>
    </row>
    <row r="133" spans="1:4" x14ac:dyDescent="0.2">
      <c r="A133" s="2"/>
    </row>
    <row r="134" spans="1:4" x14ac:dyDescent="0.2">
      <c r="A134" s="2"/>
    </row>
    <row r="135" spans="1:4" x14ac:dyDescent="0.2">
      <c r="A135" s="2"/>
    </row>
    <row r="136" spans="1:4" x14ac:dyDescent="0.2">
      <c r="A136" s="2"/>
    </row>
    <row r="137" spans="1:4" x14ac:dyDescent="0.2">
      <c r="A137" s="2"/>
      <c r="B137" s="4"/>
      <c r="C137" s="4"/>
    </row>
    <row r="138" spans="1:4" x14ac:dyDescent="0.2">
      <c r="A138" s="2"/>
    </row>
  </sheetData>
  <sortState xmlns:xlrd2="http://schemas.microsoft.com/office/spreadsheetml/2017/richdata2" ref="B80:Q86">
    <sortCondition descending="1" ref="E80:E86"/>
  </sortState>
  <mergeCells count="1">
    <mergeCell ref="A1:O1"/>
  </mergeCells>
  <phoneticPr fontId="2" type="noConversion"/>
  <conditionalFormatting sqref="B3:D8 B11:D11 B18:D18 B14:D16 F3:O19 H24:H28">
    <cfRule type="expression" dxfId="1895" priority="2742">
      <formula>$D3="OPN"</formula>
    </cfRule>
    <cfRule type="expression" dxfId="1894" priority="2743">
      <formula>$D3="RES"</formula>
    </cfRule>
    <cfRule type="expression" dxfId="1893" priority="2744">
      <formula>$D3="SMOD"</formula>
    </cfRule>
    <cfRule type="expression" dxfId="1892" priority="2745">
      <formula>$D3="CDMOD"</formula>
    </cfRule>
    <cfRule type="expression" dxfId="1891" priority="2746">
      <formula>$D3="ABMOD"</formula>
    </cfRule>
    <cfRule type="expression" dxfId="1890" priority="2747">
      <formula>$D3="NDC"</formula>
    </cfRule>
    <cfRule type="expression" dxfId="1889" priority="2748">
      <formula>$D3="NCC"</formula>
    </cfRule>
    <cfRule type="expression" dxfId="1888" priority="2749">
      <formula>$D3="NBC"</formula>
    </cfRule>
    <cfRule type="expression" dxfId="1887" priority="2750">
      <formula>$D3="NAC"</formula>
    </cfRule>
    <cfRule type="expression" dxfId="1886" priority="2751">
      <formula>$D3="SND"</formula>
    </cfRule>
    <cfRule type="expression" dxfId="1885" priority="2752">
      <formula>$D3="SNC"</formula>
    </cfRule>
    <cfRule type="expression" dxfId="1884" priority="2753">
      <formula>$D3="SNB"</formula>
    </cfRule>
    <cfRule type="expression" dxfId="1883" priority="2754">
      <formula>$D3="SNA"</formula>
    </cfRule>
  </conditionalFormatting>
  <conditionalFormatting sqref="A26:D28 A24:A25 N24:N28 D24:D25 A23:O23">
    <cfRule type="expression" dxfId="1882" priority="2758">
      <formula>$D24="SNA"</formula>
    </cfRule>
  </conditionalFormatting>
  <conditionalFormatting sqref="A31:D35 N31:N35 A30:E30 G30:O30">
    <cfRule type="expression" dxfId="1881" priority="2757">
      <formula>$D31="SNB"</formula>
    </cfRule>
  </conditionalFormatting>
  <conditionalFormatting sqref="A37:E37 N38:N42 A38:D42 G37:O37">
    <cfRule type="expression" dxfId="1880" priority="2756">
      <formula>$D38="SNC"</formula>
    </cfRule>
  </conditionalFormatting>
  <conditionalFormatting sqref="B80:C82">
    <cfRule type="expression" dxfId="1879" priority="2729">
      <formula>$D80="OPN"</formula>
    </cfRule>
    <cfRule type="expression" dxfId="1878" priority="2730">
      <formula>$D80="RES"</formula>
    </cfRule>
    <cfRule type="expression" dxfId="1877" priority="2731">
      <formula>$D80="SMOD"</formula>
    </cfRule>
    <cfRule type="expression" dxfId="1876" priority="2732">
      <formula>$D80="CDMOD"</formula>
    </cfRule>
    <cfRule type="expression" dxfId="1875" priority="2733">
      <formula>$D80="ABMOD"</formula>
    </cfRule>
    <cfRule type="expression" dxfId="1874" priority="2734">
      <formula>$D80="NDC"</formula>
    </cfRule>
    <cfRule type="expression" dxfId="1873" priority="2735">
      <formula>$D80="NCC"</formula>
    </cfRule>
    <cfRule type="expression" dxfId="1872" priority="2736">
      <formula>$D80="NBC"</formula>
    </cfRule>
    <cfRule type="expression" dxfId="1871" priority="2737">
      <formula>$D80="NAC"</formula>
    </cfRule>
    <cfRule type="expression" dxfId="1870" priority="2738">
      <formula>$D80="SND"</formula>
    </cfRule>
    <cfRule type="expression" dxfId="1869" priority="2739">
      <formula>$D80="SNC"</formula>
    </cfRule>
    <cfRule type="expression" dxfId="1868" priority="2740">
      <formula>$D80="SNB"</formula>
    </cfRule>
    <cfRule type="expression" dxfId="1867" priority="2741">
      <formula>$D80="SNA"</formula>
    </cfRule>
  </conditionalFormatting>
  <conditionalFormatting sqref="B83:C83">
    <cfRule type="expression" dxfId="1866" priority="2716">
      <formula>$D83="OPN"</formula>
    </cfRule>
    <cfRule type="expression" dxfId="1865" priority="2717">
      <formula>$D83="RES"</formula>
    </cfRule>
    <cfRule type="expression" dxfId="1864" priority="2718">
      <formula>$D83="SMOD"</formula>
    </cfRule>
    <cfRule type="expression" dxfId="1863" priority="2719">
      <formula>$D83="CDMOD"</formula>
    </cfRule>
    <cfRule type="expression" dxfId="1862" priority="2720">
      <formula>$D83="ABMOD"</formula>
    </cfRule>
    <cfRule type="expression" dxfId="1861" priority="2721">
      <formula>$D83="NDC"</formula>
    </cfRule>
    <cfRule type="expression" dxfId="1860" priority="2722">
      <formula>$D83="NCC"</formula>
    </cfRule>
    <cfRule type="expression" dxfId="1859" priority="2723">
      <formula>$D83="NBC"</formula>
    </cfRule>
    <cfRule type="expression" dxfId="1858" priority="2724">
      <formula>$D83="NAC"</formula>
    </cfRule>
    <cfRule type="expression" dxfId="1857" priority="2725">
      <formula>$D83="SND"</formula>
    </cfRule>
    <cfRule type="expression" dxfId="1856" priority="2726">
      <formula>$D83="SNC"</formula>
    </cfRule>
    <cfRule type="expression" dxfId="1855" priority="2727">
      <formula>$D83="SNB"</formula>
    </cfRule>
    <cfRule type="expression" dxfId="1854" priority="2728">
      <formula>$D83="SNA"</formula>
    </cfRule>
  </conditionalFormatting>
  <conditionalFormatting sqref="B10:D10">
    <cfRule type="expression" dxfId="1853" priority="2703">
      <formula>$D10="OPN"</formula>
    </cfRule>
    <cfRule type="expression" dxfId="1852" priority="2704">
      <formula>$D10="RES"</formula>
    </cfRule>
    <cfRule type="expression" dxfId="1851" priority="2705">
      <formula>$D10="SMOD"</formula>
    </cfRule>
    <cfRule type="expression" dxfId="1850" priority="2706">
      <formula>$D10="CDMOD"</formula>
    </cfRule>
    <cfRule type="expression" dxfId="1849" priority="2707">
      <formula>$D10="ABMOD"</formula>
    </cfRule>
    <cfRule type="expression" dxfId="1848" priority="2708">
      <formula>$D10="NDC"</formula>
    </cfRule>
    <cfRule type="expression" dxfId="1847" priority="2709">
      <formula>$D10="NCC"</formula>
    </cfRule>
    <cfRule type="expression" dxfId="1846" priority="2710">
      <formula>$D10="NBC"</formula>
    </cfRule>
    <cfRule type="expression" dxfId="1845" priority="2711">
      <formula>$D10="NAC"</formula>
    </cfRule>
    <cfRule type="expression" dxfId="1844" priority="2712">
      <formula>$D10="SND"</formula>
    </cfRule>
    <cfRule type="expression" dxfId="1843" priority="2713">
      <formula>$D10="SNC"</formula>
    </cfRule>
    <cfRule type="expression" dxfId="1842" priority="2714">
      <formula>$D10="SNB"</formula>
    </cfRule>
    <cfRule type="expression" dxfId="1841" priority="2715">
      <formula>$D10="SNA"</formula>
    </cfRule>
  </conditionalFormatting>
  <conditionalFormatting sqref="B13:D13">
    <cfRule type="expression" dxfId="1840" priority="2690">
      <formula>$D13="OPN"</formula>
    </cfRule>
    <cfRule type="expression" dxfId="1839" priority="2691">
      <formula>$D13="RES"</formula>
    </cfRule>
    <cfRule type="expression" dxfId="1838" priority="2692">
      <formula>$D13="SMOD"</formula>
    </cfRule>
    <cfRule type="expression" dxfId="1837" priority="2693">
      <formula>$D13="CDMOD"</formula>
    </cfRule>
    <cfRule type="expression" dxfId="1836" priority="2694">
      <formula>$D13="ABMOD"</formula>
    </cfRule>
    <cfRule type="expression" dxfId="1835" priority="2695">
      <formula>$D13="NDC"</formula>
    </cfRule>
    <cfRule type="expression" dxfId="1834" priority="2696">
      <formula>$D13="NCC"</formula>
    </cfRule>
    <cfRule type="expression" dxfId="1833" priority="2697">
      <formula>$D13="NBC"</formula>
    </cfRule>
    <cfRule type="expression" dxfId="1832" priority="2698">
      <formula>$D13="NAC"</formula>
    </cfRule>
    <cfRule type="expression" dxfId="1831" priority="2699">
      <formula>$D13="SND"</formula>
    </cfRule>
    <cfRule type="expression" dxfId="1830" priority="2700">
      <formula>$D13="SNC"</formula>
    </cfRule>
    <cfRule type="expression" dxfId="1829" priority="2701">
      <formula>$D13="SNB"</formula>
    </cfRule>
    <cfRule type="expression" dxfId="1828" priority="2702">
      <formula>$D13="SNA"</formula>
    </cfRule>
  </conditionalFormatting>
  <conditionalFormatting sqref="B17:D17">
    <cfRule type="expression" dxfId="1827" priority="2664">
      <formula>$D17="OPN"</formula>
    </cfRule>
    <cfRule type="expression" dxfId="1826" priority="2665">
      <formula>$D17="RES"</formula>
    </cfRule>
    <cfRule type="expression" dxfId="1825" priority="2666">
      <formula>$D17="SMOD"</formula>
    </cfRule>
    <cfRule type="expression" dxfId="1824" priority="2667">
      <formula>$D17="CDMOD"</formula>
    </cfRule>
    <cfRule type="expression" dxfId="1823" priority="2668">
      <formula>$D17="ABMOD"</formula>
    </cfRule>
    <cfRule type="expression" dxfId="1822" priority="2669">
      <formula>$D17="NDC"</formula>
    </cfRule>
    <cfRule type="expression" dxfId="1821" priority="2670">
      <formula>$D17="NCC"</formula>
    </cfRule>
    <cfRule type="expression" dxfId="1820" priority="2671">
      <formula>$D17="NBC"</formula>
    </cfRule>
    <cfRule type="expression" dxfId="1819" priority="2672">
      <formula>$D17="NAC"</formula>
    </cfRule>
    <cfRule type="expression" dxfId="1818" priority="2673">
      <formula>$D17="SND"</formula>
    </cfRule>
    <cfRule type="expression" dxfId="1817" priority="2674">
      <formula>$D17="SNC"</formula>
    </cfRule>
    <cfRule type="expression" dxfId="1816" priority="2675">
      <formula>$D17="SNB"</formula>
    </cfRule>
    <cfRule type="expression" dxfId="1815" priority="2676">
      <formula>$D17="SNA"</formula>
    </cfRule>
  </conditionalFormatting>
  <conditionalFormatting sqref="B25:C25">
    <cfRule type="expression" dxfId="1814" priority="2625">
      <formula>$D25="OPN"</formula>
    </cfRule>
    <cfRule type="expression" dxfId="1813" priority="2626">
      <formula>$D25="RES"</formula>
    </cfRule>
    <cfRule type="expression" dxfId="1812" priority="2627">
      <formula>$D25="SMOD"</formula>
    </cfRule>
    <cfRule type="expression" dxfId="1811" priority="2628">
      <formula>$D25="CDMOD"</formula>
    </cfRule>
    <cfRule type="expression" dxfId="1810" priority="2629">
      <formula>$D25="ABMOD"</formula>
    </cfRule>
    <cfRule type="expression" dxfId="1809" priority="2630">
      <formula>$D25="NDC"</formula>
    </cfRule>
    <cfRule type="expression" dxfId="1808" priority="2631">
      <formula>$D25="NCC"</formula>
    </cfRule>
    <cfRule type="expression" dxfId="1807" priority="2632">
      <formula>$D25="NBC"</formula>
    </cfRule>
    <cfRule type="expression" dxfId="1806" priority="2633">
      <formula>$D25="NAC"</formula>
    </cfRule>
    <cfRule type="expression" dxfId="1805" priority="2634">
      <formula>$D25="SND"</formula>
    </cfRule>
    <cfRule type="expression" dxfId="1804" priority="2635">
      <formula>$D25="SNC"</formula>
    </cfRule>
    <cfRule type="expression" dxfId="1803" priority="2636">
      <formula>$D25="SNB"</formula>
    </cfRule>
    <cfRule type="expression" dxfId="1802" priority="2637">
      <formula>$D25="SNA"</formula>
    </cfRule>
  </conditionalFormatting>
  <conditionalFormatting sqref="B24:C24">
    <cfRule type="expression" dxfId="1801" priority="2612">
      <formula>$D24="OPN"</formula>
    </cfRule>
    <cfRule type="expression" dxfId="1800" priority="2613">
      <formula>$D24="RES"</formula>
    </cfRule>
    <cfRule type="expression" dxfId="1799" priority="2614">
      <formula>$D24="SMOD"</formula>
    </cfRule>
    <cfRule type="expression" dxfId="1798" priority="2615">
      <formula>$D24="CDMOD"</formula>
    </cfRule>
    <cfRule type="expression" dxfId="1797" priority="2616">
      <formula>$D24="ABMOD"</formula>
    </cfRule>
    <cfRule type="expression" dxfId="1796" priority="2617">
      <formula>$D24="NDC"</formula>
    </cfRule>
    <cfRule type="expression" dxfId="1795" priority="2618">
      <formula>$D24="NCC"</formula>
    </cfRule>
    <cfRule type="expression" dxfId="1794" priority="2619">
      <formula>$D24="NBC"</formula>
    </cfRule>
    <cfRule type="expression" dxfId="1793" priority="2620">
      <formula>$D24="NAC"</formula>
    </cfRule>
    <cfRule type="expression" dxfId="1792" priority="2621">
      <formula>$D24="SND"</formula>
    </cfRule>
    <cfRule type="expression" dxfId="1791" priority="2622">
      <formula>$D24="SNC"</formula>
    </cfRule>
    <cfRule type="expression" dxfId="1790" priority="2623">
      <formula>$D24="SNB"</formula>
    </cfRule>
    <cfRule type="expression" dxfId="1789" priority="2624">
      <formula>$D24="SNA"</formula>
    </cfRule>
  </conditionalFormatting>
  <conditionalFormatting sqref="G24:G28">
    <cfRule type="expression" dxfId="1788" priority="2599">
      <formula>$D24="OPN"</formula>
    </cfRule>
    <cfRule type="expression" dxfId="1787" priority="2600">
      <formula>$D24="RES"</formula>
    </cfRule>
    <cfRule type="expression" dxfId="1786" priority="2601">
      <formula>$D24="SMOD"</formula>
    </cfRule>
    <cfRule type="expression" dxfId="1785" priority="2602">
      <formula>$D24="CDMOD"</formula>
    </cfRule>
    <cfRule type="expression" dxfId="1784" priority="2603">
      <formula>$D24="ABMOD"</formula>
    </cfRule>
    <cfRule type="expression" dxfId="1783" priority="2604">
      <formula>$D24="NDC"</formula>
    </cfRule>
    <cfRule type="expression" dxfId="1782" priority="2605">
      <formula>$D24="NCC"</formula>
    </cfRule>
    <cfRule type="expression" dxfId="1781" priority="2606">
      <formula>$D24="NBC"</formula>
    </cfRule>
    <cfRule type="expression" dxfId="1780" priority="2607">
      <formula>$D24="NAC"</formula>
    </cfRule>
    <cfRule type="expression" dxfId="1779" priority="2608">
      <formula>$D24="SND"</formula>
    </cfRule>
    <cfRule type="expression" dxfId="1778" priority="2609">
      <formula>$D24="SNC"</formula>
    </cfRule>
    <cfRule type="expression" dxfId="1777" priority="2610">
      <formula>$D24="SNB"</formula>
    </cfRule>
    <cfRule type="expression" dxfId="1776" priority="2611">
      <formula>$D24="SNA"</formula>
    </cfRule>
  </conditionalFormatting>
  <conditionalFormatting sqref="G31:G35">
    <cfRule type="expression" dxfId="1775" priority="2482">
      <formula>$D31="OPN"</formula>
    </cfRule>
    <cfRule type="expression" dxfId="1774" priority="2483">
      <formula>$D31="RES"</formula>
    </cfRule>
    <cfRule type="expression" dxfId="1773" priority="2484">
      <formula>$D31="SMOD"</formula>
    </cfRule>
    <cfRule type="expression" dxfId="1772" priority="2485">
      <formula>$D31="CDMOD"</formula>
    </cfRule>
    <cfRule type="expression" dxfId="1771" priority="2486">
      <formula>$D31="ABMOD"</formula>
    </cfRule>
    <cfRule type="expression" dxfId="1770" priority="2487">
      <formula>$D31="NDC"</formula>
    </cfRule>
    <cfRule type="expression" dxfId="1769" priority="2488">
      <formula>$D31="NCC"</formula>
    </cfRule>
    <cfRule type="expression" dxfId="1768" priority="2489">
      <formula>$D31="NBC"</formula>
    </cfRule>
    <cfRule type="expression" dxfId="1767" priority="2490">
      <formula>$D31="NAC"</formula>
    </cfRule>
    <cfRule type="expression" dxfId="1766" priority="2491">
      <formula>$D31="SND"</formula>
    </cfRule>
    <cfRule type="expression" dxfId="1765" priority="2492">
      <formula>$D31="SNC"</formula>
    </cfRule>
    <cfRule type="expression" dxfId="1764" priority="2493">
      <formula>$D31="SNB"</formula>
    </cfRule>
    <cfRule type="expression" dxfId="1763" priority="2494">
      <formula>$D31="SNA"</formula>
    </cfRule>
  </conditionalFormatting>
  <conditionalFormatting sqref="G38:G42">
    <cfRule type="expression" dxfId="1762" priority="2469">
      <formula>$D38="OPN"</formula>
    </cfRule>
    <cfRule type="expression" dxfId="1761" priority="2470">
      <formula>$D38="RES"</formula>
    </cfRule>
    <cfRule type="expression" dxfId="1760" priority="2471">
      <formula>$D38="SMOD"</formula>
    </cfRule>
    <cfRule type="expression" dxfId="1759" priority="2472">
      <formula>$D38="CDMOD"</formula>
    </cfRule>
    <cfRule type="expression" dxfId="1758" priority="2473">
      <formula>$D38="ABMOD"</formula>
    </cfRule>
    <cfRule type="expression" dxfId="1757" priority="2474">
      <formula>$D38="NDC"</formula>
    </cfRule>
    <cfRule type="expression" dxfId="1756" priority="2475">
      <formula>$D38="NCC"</formula>
    </cfRule>
    <cfRule type="expression" dxfId="1755" priority="2476">
      <formula>$D38="NBC"</formula>
    </cfRule>
    <cfRule type="expression" dxfId="1754" priority="2477">
      <formula>$D38="NAC"</formula>
    </cfRule>
    <cfRule type="expression" dxfId="1753" priority="2478">
      <formula>$D38="SND"</formula>
    </cfRule>
    <cfRule type="expression" dxfId="1752" priority="2479">
      <formula>$D38="SNC"</formula>
    </cfRule>
    <cfRule type="expression" dxfId="1751" priority="2480">
      <formula>$D38="SNB"</formula>
    </cfRule>
    <cfRule type="expression" dxfId="1750" priority="2481">
      <formula>$D38="SNA"</formula>
    </cfRule>
  </conditionalFormatting>
  <conditionalFormatting sqref="G45:G49">
    <cfRule type="expression" dxfId="1749" priority="2456">
      <formula>$D45="OPN"</formula>
    </cfRule>
    <cfRule type="expression" dxfId="1748" priority="2457">
      <formula>$D45="RES"</formula>
    </cfRule>
    <cfRule type="expression" dxfId="1747" priority="2458">
      <formula>$D45="SMOD"</formula>
    </cfRule>
    <cfRule type="expression" dxfId="1746" priority="2459">
      <formula>$D45="CDMOD"</formula>
    </cfRule>
    <cfRule type="expression" dxfId="1745" priority="2460">
      <formula>$D45="ABMOD"</formula>
    </cfRule>
    <cfRule type="expression" dxfId="1744" priority="2461">
      <formula>$D45="NDC"</formula>
    </cfRule>
    <cfRule type="expression" dxfId="1743" priority="2462">
      <formula>$D45="NCC"</formula>
    </cfRule>
    <cfRule type="expression" dxfId="1742" priority="2463">
      <formula>$D45="NBC"</formula>
    </cfRule>
    <cfRule type="expression" dxfId="1741" priority="2464">
      <formula>$D45="NAC"</formula>
    </cfRule>
    <cfRule type="expression" dxfId="1740" priority="2465">
      <formula>$D45="SND"</formula>
    </cfRule>
    <cfRule type="expression" dxfId="1739" priority="2466">
      <formula>$D45="SNC"</formula>
    </cfRule>
    <cfRule type="expression" dxfId="1738" priority="2467">
      <formula>$D45="SNB"</formula>
    </cfRule>
    <cfRule type="expression" dxfId="1737" priority="2468">
      <formula>$D45="SNA"</formula>
    </cfRule>
  </conditionalFormatting>
  <conditionalFormatting sqref="G52:G56">
    <cfRule type="expression" dxfId="1736" priority="2443">
      <formula>$D52="OPN"</formula>
    </cfRule>
    <cfRule type="expression" dxfId="1735" priority="2444">
      <formula>$D52="RES"</formula>
    </cfRule>
    <cfRule type="expression" dxfId="1734" priority="2445">
      <formula>$D52="SMOD"</formula>
    </cfRule>
    <cfRule type="expression" dxfId="1733" priority="2446">
      <formula>$D52="CDMOD"</formula>
    </cfRule>
    <cfRule type="expression" dxfId="1732" priority="2447">
      <formula>$D52="ABMOD"</formula>
    </cfRule>
    <cfRule type="expression" dxfId="1731" priority="2448">
      <formula>$D52="NDC"</formula>
    </cfRule>
    <cfRule type="expression" dxfId="1730" priority="2449">
      <formula>$D52="NCC"</formula>
    </cfRule>
    <cfRule type="expression" dxfId="1729" priority="2450">
      <formula>$D52="NBC"</formula>
    </cfRule>
    <cfRule type="expression" dxfId="1728" priority="2451">
      <formula>$D52="NAC"</formula>
    </cfRule>
    <cfRule type="expression" dxfId="1727" priority="2452">
      <formula>$D52="SND"</formula>
    </cfRule>
    <cfRule type="expression" dxfId="1726" priority="2453">
      <formula>$D52="SNC"</formula>
    </cfRule>
    <cfRule type="expression" dxfId="1725" priority="2454">
      <formula>$D52="SNB"</formula>
    </cfRule>
    <cfRule type="expression" dxfId="1724" priority="2455">
      <formula>$D52="SNA"</formula>
    </cfRule>
  </conditionalFormatting>
  <conditionalFormatting sqref="G59:G63">
    <cfRule type="expression" dxfId="1723" priority="2430">
      <formula>$D59="OPN"</formula>
    </cfRule>
    <cfRule type="expression" dxfId="1722" priority="2431">
      <formula>$D59="RES"</formula>
    </cfRule>
    <cfRule type="expression" dxfId="1721" priority="2432">
      <formula>$D59="SMOD"</formula>
    </cfRule>
    <cfRule type="expression" dxfId="1720" priority="2433">
      <formula>$D59="CDMOD"</formula>
    </cfRule>
    <cfRule type="expression" dxfId="1719" priority="2434">
      <formula>$D59="ABMOD"</formula>
    </cfRule>
    <cfRule type="expression" dxfId="1718" priority="2435">
      <formula>$D59="NDC"</formula>
    </cfRule>
    <cfRule type="expression" dxfId="1717" priority="2436">
      <formula>$D59="NCC"</formula>
    </cfRule>
    <cfRule type="expression" dxfId="1716" priority="2437">
      <formula>$D59="NBC"</formula>
    </cfRule>
    <cfRule type="expression" dxfId="1715" priority="2438">
      <formula>$D59="NAC"</formula>
    </cfRule>
    <cfRule type="expression" dxfId="1714" priority="2439">
      <formula>$D59="SND"</formula>
    </cfRule>
    <cfRule type="expression" dxfId="1713" priority="2440">
      <formula>$D59="SNC"</formula>
    </cfRule>
    <cfRule type="expression" dxfId="1712" priority="2441">
      <formula>$D59="SNB"</formula>
    </cfRule>
    <cfRule type="expression" dxfId="1711" priority="2442">
      <formula>$D59="SNA"</formula>
    </cfRule>
  </conditionalFormatting>
  <conditionalFormatting sqref="G66:G70">
    <cfRule type="expression" dxfId="1710" priority="2417">
      <formula>$D66="OPN"</formula>
    </cfRule>
    <cfRule type="expression" dxfId="1709" priority="2418">
      <formula>$D66="RES"</formula>
    </cfRule>
    <cfRule type="expression" dxfId="1708" priority="2419">
      <formula>$D66="SMOD"</formula>
    </cfRule>
    <cfRule type="expression" dxfId="1707" priority="2420">
      <formula>$D66="CDMOD"</formula>
    </cfRule>
    <cfRule type="expression" dxfId="1706" priority="2421">
      <formula>$D66="ABMOD"</formula>
    </cfRule>
    <cfRule type="expression" dxfId="1705" priority="2422">
      <formula>$D66="NDC"</formula>
    </cfRule>
    <cfRule type="expression" dxfId="1704" priority="2423">
      <formula>$D66="NCC"</formula>
    </cfRule>
    <cfRule type="expression" dxfId="1703" priority="2424">
      <formula>$D66="NBC"</formula>
    </cfRule>
    <cfRule type="expression" dxfId="1702" priority="2425">
      <formula>$D66="NAC"</formula>
    </cfRule>
    <cfRule type="expression" dxfId="1701" priority="2426">
      <formula>$D66="SND"</formula>
    </cfRule>
    <cfRule type="expression" dxfId="1700" priority="2427">
      <formula>$D66="SNC"</formula>
    </cfRule>
    <cfRule type="expression" dxfId="1699" priority="2428">
      <formula>$D66="SNB"</formula>
    </cfRule>
    <cfRule type="expression" dxfId="1698" priority="2429">
      <formula>$D66="SNA"</formula>
    </cfRule>
  </conditionalFormatting>
  <conditionalFormatting sqref="G73:G77">
    <cfRule type="expression" dxfId="1697" priority="2404">
      <formula>$D73="OPN"</formula>
    </cfRule>
    <cfRule type="expression" dxfId="1696" priority="2405">
      <formula>$D73="RES"</formula>
    </cfRule>
    <cfRule type="expression" dxfId="1695" priority="2406">
      <formula>$D73="SMOD"</formula>
    </cfRule>
    <cfRule type="expression" dxfId="1694" priority="2407">
      <formula>$D73="CDMOD"</formula>
    </cfRule>
    <cfRule type="expression" dxfId="1693" priority="2408">
      <formula>$D73="ABMOD"</formula>
    </cfRule>
    <cfRule type="expression" dxfId="1692" priority="2409">
      <formula>$D73="NDC"</formula>
    </cfRule>
    <cfRule type="expression" dxfId="1691" priority="2410">
      <formula>$D73="NCC"</formula>
    </cfRule>
    <cfRule type="expression" dxfId="1690" priority="2411">
      <formula>$D73="NBC"</formula>
    </cfRule>
    <cfRule type="expression" dxfId="1689" priority="2412">
      <formula>$D73="NAC"</formula>
    </cfRule>
    <cfRule type="expression" dxfId="1688" priority="2413">
      <formula>$D73="SND"</formula>
    </cfRule>
    <cfRule type="expression" dxfId="1687" priority="2414">
      <formula>$D73="SNC"</formula>
    </cfRule>
    <cfRule type="expression" dxfId="1686" priority="2415">
      <formula>$D73="SNB"</formula>
    </cfRule>
    <cfRule type="expression" dxfId="1685" priority="2416">
      <formula>$D73="SNA"</formula>
    </cfRule>
  </conditionalFormatting>
  <conditionalFormatting sqref="G80:G83 G86">
    <cfRule type="expression" dxfId="1684" priority="2391">
      <formula>$D80="OPN"</formula>
    </cfRule>
    <cfRule type="expression" dxfId="1683" priority="2392">
      <formula>$D80="RES"</formula>
    </cfRule>
    <cfRule type="expression" dxfId="1682" priority="2393">
      <formula>$D80="SMOD"</formula>
    </cfRule>
    <cfRule type="expression" dxfId="1681" priority="2394">
      <formula>$D80="CDMOD"</formula>
    </cfRule>
    <cfRule type="expression" dxfId="1680" priority="2395">
      <formula>$D80="ABMOD"</formula>
    </cfRule>
    <cfRule type="expression" dxfId="1679" priority="2396">
      <formula>$D80="NDC"</formula>
    </cfRule>
    <cfRule type="expression" dxfId="1678" priority="2397">
      <formula>$D80="NCC"</formula>
    </cfRule>
    <cfRule type="expression" dxfId="1677" priority="2398">
      <formula>$D80="NBC"</formula>
    </cfRule>
    <cfRule type="expression" dxfId="1676" priority="2399">
      <formula>$D80="NAC"</formula>
    </cfRule>
    <cfRule type="expression" dxfId="1675" priority="2400">
      <formula>$D80="SND"</formula>
    </cfRule>
    <cfRule type="expression" dxfId="1674" priority="2401">
      <formula>$D80="SNC"</formula>
    </cfRule>
    <cfRule type="expression" dxfId="1673" priority="2402">
      <formula>$D80="SNB"</formula>
    </cfRule>
    <cfRule type="expression" dxfId="1672" priority="2403">
      <formula>$D80="SNA"</formula>
    </cfRule>
  </conditionalFormatting>
  <conditionalFormatting sqref="G89:G92">
    <cfRule type="expression" dxfId="1671" priority="2378">
      <formula>$D89="OPN"</formula>
    </cfRule>
    <cfRule type="expression" dxfId="1670" priority="2379">
      <formula>$D89="RES"</formula>
    </cfRule>
    <cfRule type="expression" dxfId="1669" priority="2380">
      <formula>$D89="SMOD"</formula>
    </cfRule>
    <cfRule type="expression" dxfId="1668" priority="2381">
      <formula>$D89="CDMOD"</formula>
    </cfRule>
    <cfRule type="expression" dxfId="1667" priority="2382">
      <formula>$D89="ABMOD"</formula>
    </cfRule>
    <cfRule type="expression" dxfId="1666" priority="2383">
      <formula>$D89="NDC"</formula>
    </cfRule>
    <cfRule type="expression" dxfId="1665" priority="2384">
      <formula>$D89="NCC"</formula>
    </cfRule>
    <cfRule type="expression" dxfId="1664" priority="2385">
      <formula>$D89="NBC"</formula>
    </cfRule>
    <cfRule type="expression" dxfId="1663" priority="2386">
      <formula>$D89="NAC"</formula>
    </cfRule>
    <cfRule type="expression" dxfId="1662" priority="2387">
      <formula>$D89="SND"</formula>
    </cfRule>
    <cfRule type="expression" dxfId="1661" priority="2388">
      <formula>$D89="SNC"</formula>
    </cfRule>
    <cfRule type="expression" dxfId="1660" priority="2389">
      <formula>$D89="SNB"</formula>
    </cfRule>
    <cfRule type="expression" dxfId="1659" priority="2390">
      <formula>$D89="SNA"</formula>
    </cfRule>
  </conditionalFormatting>
  <conditionalFormatting sqref="G96:G100">
    <cfRule type="expression" dxfId="1658" priority="2365">
      <formula>$D96="OPN"</formula>
    </cfRule>
    <cfRule type="expression" dxfId="1657" priority="2366">
      <formula>$D96="RES"</formula>
    </cfRule>
    <cfRule type="expression" dxfId="1656" priority="2367">
      <formula>$D96="SMOD"</formula>
    </cfRule>
    <cfRule type="expression" dxfId="1655" priority="2368">
      <formula>$D96="CDMOD"</formula>
    </cfRule>
    <cfRule type="expression" dxfId="1654" priority="2369">
      <formula>$D96="ABMOD"</formula>
    </cfRule>
    <cfRule type="expression" dxfId="1653" priority="2370">
      <formula>$D96="NDC"</formula>
    </cfRule>
    <cfRule type="expression" dxfId="1652" priority="2371">
      <formula>$D96="NCC"</formula>
    </cfRule>
    <cfRule type="expression" dxfId="1651" priority="2372">
      <formula>$D96="NBC"</formula>
    </cfRule>
    <cfRule type="expression" dxfId="1650" priority="2373">
      <formula>$D96="NAC"</formula>
    </cfRule>
    <cfRule type="expression" dxfId="1649" priority="2374">
      <formula>$D96="SND"</formula>
    </cfRule>
    <cfRule type="expression" dxfId="1648" priority="2375">
      <formula>$D96="SNC"</formula>
    </cfRule>
    <cfRule type="expression" dxfId="1647" priority="2376">
      <formula>$D96="SNB"</formula>
    </cfRule>
    <cfRule type="expression" dxfId="1646" priority="2377">
      <formula>$D96="SNA"</formula>
    </cfRule>
  </conditionalFormatting>
  <conditionalFormatting sqref="G103:G107">
    <cfRule type="expression" dxfId="1645" priority="2352">
      <formula>$D103="OPN"</formula>
    </cfRule>
    <cfRule type="expression" dxfId="1644" priority="2353">
      <formula>$D103="RES"</formula>
    </cfRule>
    <cfRule type="expression" dxfId="1643" priority="2354">
      <formula>$D103="SMOD"</formula>
    </cfRule>
    <cfRule type="expression" dxfId="1642" priority="2355">
      <formula>$D103="CDMOD"</formula>
    </cfRule>
    <cfRule type="expression" dxfId="1641" priority="2356">
      <formula>$D103="ABMOD"</formula>
    </cfRule>
    <cfRule type="expression" dxfId="1640" priority="2357">
      <formula>$D103="NDC"</formula>
    </cfRule>
    <cfRule type="expression" dxfId="1639" priority="2358">
      <formula>$D103="NCC"</formula>
    </cfRule>
    <cfRule type="expression" dxfId="1638" priority="2359">
      <formula>$D103="NBC"</formula>
    </cfRule>
    <cfRule type="expression" dxfId="1637" priority="2360">
      <formula>$D103="NAC"</formula>
    </cfRule>
    <cfRule type="expression" dxfId="1636" priority="2361">
      <formula>$D103="SND"</formula>
    </cfRule>
    <cfRule type="expression" dxfId="1635" priority="2362">
      <formula>$D103="SNC"</formula>
    </cfRule>
    <cfRule type="expression" dxfId="1634" priority="2363">
      <formula>$D103="SNB"</formula>
    </cfRule>
    <cfRule type="expression" dxfId="1633" priority="2364">
      <formula>$D103="SNA"</formula>
    </cfRule>
  </conditionalFormatting>
  <conditionalFormatting sqref="G110:G114">
    <cfRule type="expression" dxfId="1632" priority="2339">
      <formula>$D110="OPN"</formula>
    </cfRule>
    <cfRule type="expression" dxfId="1631" priority="2340">
      <formula>$D110="RES"</formula>
    </cfRule>
    <cfRule type="expression" dxfId="1630" priority="2341">
      <formula>$D110="SMOD"</formula>
    </cfRule>
    <cfRule type="expression" dxfId="1629" priority="2342">
      <formula>$D110="CDMOD"</formula>
    </cfRule>
    <cfRule type="expression" dxfId="1628" priority="2343">
      <formula>$D110="ABMOD"</formula>
    </cfRule>
    <cfRule type="expression" dxfId="1627" priority="2344">
      <formula>$D110="NDC"</formula>
    </cfRule>
    <cfRule type="expression" dxfId="1626" priority="2345">
      <formula>$D110="NCC"</formula>
    </cfRule>
    <cfRule type="expression" dxfId="1625" priority="2346">
      <formula>$D110="NBC"</formula>
    </cfRule>
    <cfRule type="expression" dxfId="1624" priority="2347">
      <formula>$D110="NAC"</formula>
    </cfRule>
    <cfRule type="expression" dxfId="1623" priority="2348">
      <formula>$D110="SND"</formula>
    </cfRule>
    <cfRule type="expression" dxfId="1622" priority="2349">
      <formula>$D110="SNC"</formula>
    </cfRule>
    <cfRule type="expression" dxfId="1621" priority="2350">
      <formula>$D110="SNB"</formula>
    </cfRule>
    <cfRule type="expression" dxfId="1620" priority="2351">
      <formula>$D110="SNA"</formula>
    </cfRule>
  </conditionalFormatting>
  <conditionalFormatting sqref="B9:D9">
    <cfRule type="expression" dxfId="1619" priority="2105">
      <formula>$D9="OPN"</formula>
    </cfRule>
    <cfRule type="expression" dxfId="1618" priority="2106">
      <formula>$D9="RES"</formula>
    </cfRule>
    <cfRule type="expression" dxfId="1617" priority="2107">
      <formula>$D9="SMOD"</formula>
    </cfRule>
    <cfRule type="expression" dxfId="1616" priority="2108">
      <formula>$D9="CDMOD"</formula>
    </cfRule>
    <cfRule type="expression" dxfId="1615" priority="2109">
      <formula>$D9="ABMOD"</formula>
    </cfRule>
    <cfRule type="expression" dxfId="1614" priority="2110">
      <formula>$D9="NDC"</formula>
    </cfRule>
    <cfRule type="expression" dxfId="1613" priority="2111">
      <formula>$D9="NCC"</formula>
    </cfRule>
    <cfRule type="expression" dxfId="1612" priority="2112">
      <formula>$D9="NBC"</formula>
    </cfRule>
    <cfRule type="expression" dxfId="1611" priority="2113">
      <formula>$D9="NAC"</formula>
    </cfRule>
    <cfRule type="expression" dxfId="1610" priority="2114">
      <formula>$D9="SND"</formula>
    </cfRule>
    <cfRule type="expression" dxfId="1609" priority="2115">
      <formula>$D9="SNC"</formula>
    </cfRule>
    <cfRule type="expression" dxfId="1608" priority="2116">
      <formula>$D9="SNB"</formula>
    </cfRule>
    <cfRule type="expression" dxfId="1607" priority="2117">
      <formula>$D9="SNA"</formula>
    </cfRule>
  </conditionalFormatting>
  <conditionalFormatting sqref="B12:D12">
    <cfRule type="expression" dxfId="1606" priority="1949">
      <formula>$D12="OPN"</formula>
    </cfRule>
    <cfRule type="expression" dxfId="1605" priority="1950">
      <formula>$D12="RES"</formula>
    </cfRule>
    <cfRule type="expression" dxfId="1604" priority="1951">
      <formula>$D12="SMOD"</formula>
    </cfRule>
    <cfRule type="expression" dxfId="1603" priority="1952">
      <formula>$D12="CDMOD"</formula>
    </cfRule>
    <cfRule type="expression" dxfId="1602" priority="1953">
      <formula>$D12="ABMOD"</formula>
    </cfRule>
    <cfRule type="expression" dxfId="1601" priority="1954">
      <formula>$D12="NDC"</formula>
    </cfRule>
    <cfRule type="expression" dxfId="1600" priority="1955">
      <formula>$D12="NCC"</formula>
    </cfRule>
    <cfRule type="expression" dxfId="1599" priority="1956">
      <formula>$D12="NBC"</formula>
    </cfRule>
    <cfRule type="expression" dxfId="1598" priority="1957">
      <formula>$D12="NAC"</formula>
    </cfRule>
    <cfRule type="expression" dxfId="1597" priority="1958">
      <formula>$D12="SND"</formula>
    </cfRule>
    <cfRule type="expression" dxfId="1596" priority="1959">
      <formula>$D12="SNC"</formula>
    </cfRule>
    <cfRule type="expression" dxfId="1595" priority="1960">
      <formula>$D12="SNB"</formula>
    </cfRule>
    <cfRule type="expression" dxfId="1594" priority="1961">
      <formula>$D12="SNA"</formula>
    </cfRule>
  </conditionalFormatting>
  <conditionalFormatting sqref="B19:D19">
    <cfRule type="expression" dxfId="1593" priority="1884">
      <formula>$D19="OPN"</formula>
    </cfRule>
    <cfRule type="expression" dxfId="1592" priority="1885">
      <formula>$D19="RES"</formula>
    </cfRule>
    <cfRule type="expression" dxfId="1591" priority="1886">
      <formula>$D19="SMOD"</formula>
    </cfRule>
    <cfRule type="expression" dxfId="1590" priority="1887">
      <formula>$D19="CDMOD"</formula>
    </cfRule>
    <cfRule type="expression" dxfId="1589" priority="1888">
      <formula>$D19="ABMOD"</formula>
    </cfRule>
    <cfRule type="expression" dxfId="1588" priority="1889">
      <formula>$D19="NDC"</formula>
    </cfRule>
    <cfRule type="expression" dxfId="1587" priority="1890">
      <formula>$D19="NCC"</formula>
    </cfRule>
    <cfRule type="expression" dxfId="1586" priority="1891">
      <formula>$D19="NBC"</formula>
    </cfRule>
    <cfRule type="expression" dxfId="1585" priority="1892">
      <formula>$D19="NAC"</formula>
    </cfRule>
    <cfRule type="expression" dxfId="1584" priority="1893">
      <formula>$D19="SND"</formula>
    </cfRule>
    <cfRule type="expression" dxfId="1583" priority="1894">
      <formula>$D19="SNC"</formula>
    </cfRule>
    <cfRule type="expression" dxfId="1582" priority="1895">
      <formula>$D19="SNB"</formula>
    </cfRule>
    <cfRule type="expression" dxfId="1581" priority="1896">
      <formula>$D19="SNA"</formula>
    </cfRule>
  </conditionalFormatting>
  <conditionalFormatting sqref="H31:H35">
    <cfRule type="expression" dxfId="1580" priority="1871">
      <formula>$D31="OPN"</formula>
    </cfRule>
    <cfRule type="expression" dxfId="1579" priority="1872">
      <formula>$D31="RES"</formula>
    </cfRule>
    <cfRule type="expression" dxfId="1578" priority="1873">
      <formula>$D31="SMOD"</formula>
    </cfRule>
    <cfRule type="expression" dxfId="1577" priority="1874">
      <formula>$D31="CDMOD"</formula>
    </cfRule>
    <cfRule type="expression" dxfId="1576" priority="1875">
      <formula>$D31="ABMOD"</formula>
    </cfRule>
    <cfRule type="expression" dxfId="1575" priority="1876">
      <formula>$D31="NDC"</formula>
    </cfRule>
    <cfRule type="expression" dxfId="1574" priority="1877">
      <formula>$D31="NCC"</formula>
    </cfRule>
    <cfRule type="expression" dxfId="1573" priority="1878">
      <formula>$D31="NBC"</formula>
    </cfRule>
    <cfRule type="expression" dxfId="1572" priority="1879">
      <formula>$D31="NAC"</formula>
    </cfRule>
    <cfRule type="expression" dxfId="1571" priority="1880">
      <formula>$D31="SND"</formula>
    </cfRule>
    <cfRule type="expression" dxfId="1570" priority="1881">
      <formula>$D31="SNC"</formula>
    </cfRule>
    <cfRule type="expression" dxfId="1569" priority="1882">
      <formula>$D31="SNB"</formula>
    </cfRule>
    <cfRule type="expression" dxfId="1568" priority="1883">
      <formula>$D31="SNA"</formula>
    </cfRule>
  </conditionalFormatting>
  <conditionalFormatting sqref="H38:H42">
    <cfRule type="expression" dxfId="1567" priority="1858">
      <formula>$D38="OPN"</formula>
    </cfRule>
    <cfRule type="expression" dxfId="1566" priority="1859">
      <formula>$D38="RES"</formula>
    </cfRule>
    <cfRule type="expression" dxfId="1565" priority="1860">
      <formula>$D38="SMOD"</formula>
    </cfRule>
    <cfRule type="expression" dxfId="1564" priority="1861">
      <formula>$D38="CDMOD"</formula>
    </cfRule>
    <cfRule type="expression" dxfId="1563" priority="1862">
      <formula>$D38="ABMOD"</formula>
    </cfRule>
    <cfRule type="expression" dxfId="1562" priority="1863">
      <formula>$D38="NDC"</formula>
    </cfRule>
    <cfRule type="expression" dxfId="1561" priority="1864">
      <formula>$D38="NCC"</formula>
    </cfRule>
    <cfRule type="expression" dxfId="1560" priority="1865">
      <formula>$D38="NBC"</formula>
    </cfRule>
    <cfRule type="expression" dxfId="1559" priority="1866">
      <formula>$D38="NAC"</formula>
    </cfRule>
    <cfRule type="expression" dxfId="1558" priority="1867">
      <formula>$D38="SND"</formula>
    </cfRule>
    <cfRule type="expression" dxfId="1557" priority="1868">
      <formula>$D38="SNC"</formula>
    </cfRule>
    <cfRule type="expression" dxfId="1556" priority="1869">
      <formula>$D38="SNB"</formula>
    </cfRule>
    <cfRule type="expression" dxfId="1555" priority="1870">
      <formula>$D38="SNA"</formula>
    </cfRule>
  </conditionalFormatting>
  <conditionalFormatting sqref="H45:H49">
    <cfRule type="expression" dxfId="1554" priority="1845">
      <formula>$D45="OPN"</formula>
    </cfRule>
    <cfRule type="expression" dxfId="1553" priority="1846">
      <formula>$D45="RES"</formula>
    </cfRule>
    <cfRule type="expression" dxfId="1552" priority="1847">
      <formula>$D45="SMOD"</formula>
    </cfRule>
    <cfRule type="expression" dxfId="1551" priority="1848">
      <formula>$D45="CDMOD"</formula>
    </cfRule>
    <cfRule type="expression" dxfId="1550" priority="1849">
      <formula>$D45="ABMOD"</formula>
    </cfRule>
    <cfRule type="expression" dxfId="1549" priority="1850">
      <formula>$D45="NDC"</formula>
    </cfRule>
    <cfRule type="expression" dxfId="1548" priority="1851">
      <formula>$D45="NCC"</formula>
    </cfRule>
    <cfRule type="expression" dxfId="1547" priority="1852">
      <formula>$D45="NBC"</formula>
    </cfRule>
    <cfRule type="expression" dxfId="1546" priority="1853">
      <formula>$D45="NAC"</formula>
    </cfRule>
    <cfRule type="expression" dxfId="1545" priority="1854">
      <formula>$D45="SND"</formula>
    </cfRule>
    <cfRule type="expression" dxfId="1544" priority="1855">
      <formula>$D45="SNC"</formula>
    </cfRule>
    <cfRule type="expression" dxfId="1543" priority="1856">
      <formula>$D45="SNB"</formula>
    </cfRule>
    <cfRule type="expression" dxfId="1542" priority="1857">
      <formula>$D45="SNA"</formula>
    </cfRule>
  </conditionalFormatting>
  <conditionalFormatting sqref="H52:H56">
    <cfRule type="expression" dxfId="1541" priority="1832">
      <formula>$D52="OPN"</formula>
    </cfRule>
    <cfRule type="expression" dxfId="1540" priority="1833">
      <formula>$D52="RES"</formula>
    </cfRule>
    <cfRule type="expression" dxfId="1539" priority="1834">
      <formula>$D52="SMOD"</formula>
    </cfRule>
    <cfRule type="expression" dxfId="1538" priority="1835">
      <formula>$D52="CDMOD"</formula>
    </cfRule>
    <cfRule type="expression" dxfId="1537" priority="1836">
      <formula>$D52="ABMOD"</formula>
    </cfRule>
    <cfRule type="expression" dxfId="1536" priority="1837">
      <formula>$D52="NDC"</formula>
    </cfRule>
    <cfRule type="expression" dxfId="1535" priority="1838">
      <formula>$D52="NCC"</formula>
    </cfRule>
    <cfRule type="expression" dxfId="1534" priority="1839">
      <formula>$D52="NBC"</formula>
    </cfRule>
    <cfRule type="expression" dxfId="1533" priority="1840">
      <formula>$D52="NAC"</formula>
    </cfRule>
    <cfRule type="expression" dxfId="1532" priority="1841">
      <formula>$D52="SND"</formula>
    </cfRule>
    <cfRule type="expression" dxfId="1531" priority="1842">
      <formula>$D52="SNC"</formula>
    </cfRule>
    <cfRule type="expression" dxfId="1530" priority="1843">
      <formula>$D52="SNB"</formula>
    </cfRule>
    <cfRule type="expression" dxfId="1529" priority="1844">
      <formula>$D52="SNA"</formula>
    </cfRule>
  </conditionalFormatting>
  <conditionalFormatting sqref="H59:H63">
    <cfRule type="expression" dxfId="1528" priority="1819">
      <formula>$D59="OPN"</formula>
    </cfRule>
    <cfRule type="expression" dxfId="1527" priority="1820">
      <formula>$D59="RES"</formula>
    </cfRule>
    <cfRule type="expression" dxfId="1526" priority="1821">
      <formula>$D59="SMOD"</formula>
    </cfRule>
    <cfRule type="expression" dxfId="1525" priority="1822">
      <formula>$D59="CDMOD"</formula>
    </cfRule>
    <cfRule type="expression" dxfId="1524" priority="1823">
      <formula>$D59="ABMOD"</formula>
    </cfRule>
    <cfRule type="expression" dxfId="1523" priority="1824">
      <formula>$D59="NDC"</formula>
    </cfRule>
    <cfRule type="expression" dxfId="1522" priority="1825">
      <formula>$D59="NCC"</formula>
    </cfRule>
    <cfRule type="expression" dxfId="1521" priority="1826">
      <formula>$D59="NBC"</formula>
    </cfRule>
    <cfRule type="expression" dxfId="1520" priority="1827">
      <formula>$D59="NAC"</formula>
    </cfRule>
    <cfRule type="expression" dxfId="1519" priority="1828">
      <formula>$D59="SND"</formula>
    </cfRule>
    <cfRule type="expression" dxfId="1518" priority="1829">
      <formula>$D59="SNC"</formula>
    </cfRule>
    <cfRule type="expression" dxfId="1517" priority="1830">
      <formula>$D59="SNB"</formula>
    </cfRule>
    <cfRule type="expression" dxfId="1516" priority="1831">
      <formula>$D59="SNA"</formula>
    </cfRule>
  </conditionalFormatting>
  <conditionalFormatting sqref="H66:H70">
    <cfRule type="expression" dxfId="1515" priority="1806">
      <formula>$D66="OPN"</formula>
    </cfRule>
    <cfRule type="expression" dxfId="1514" priority="1807">
      <formula>$D66="RES"</formula>
    </cfRule>
    <cfRule type="expression" dxfId="1513" priority="1808">
      <formula>$D66="SMOD"</formula>
    </cfRule>
    <cfRule type="expression" dxfId="1512" priority="1809">
      <formula>$D66="CDMOD"</formula>
    </cfRule>
    <cfRule type="expression" dxfId="1511" priority="1810">
      <formula>$D66="ABMOD"</formula>
    </cfRule>
    <cfRule type="expression" dxfId="1510" priority="1811">
      <formula>$D66="NDC"</formula>
    </cfRule>
    <cfRule type="expression" dxfId="1509" priority="1812">
      <formula>$D66="NCC"</formula>
    </cfRule>
    <cfRule type="expression" dxfId="1508" priority="1813">
      <formula>$D66="NBC"</formula>
    </cfRule>
    <cfRule type="expression" dxfId="1507" priority="1814">
      <formula>$D66="NAC"</formula>
    </cfRule>
    <cfRule type="expression" dxfId="1506" priority="1815">
      <formula>$D66="SND"</formula>
    </cfRule>
    <cfRule type="expression" dxfId="1505" priority="1816">
      <formula>$D66="SNC"</formula>
    </cfRule>
    <cfRule type="expression" dxfId="1504" priority="1817">
      <formula>$D66="SNB"</formula>
    </cfRule>
    <cfRule type="expression" dxfId="1503" priority="1818">
      <formula>$D66="SNA"</formula>
    </cfRule>
  </conditionalFormatting>
  <conditionalFormatting sqref="H73:H77">
    <cfRule type="expression" dxfId="1502" priority="1793">
      <formula>$D73="OPN"</formula>
    </cfRule>
    <cfRule type="expression" dxfId="1501" priority="1794">
      <formula>$D73="RES"</formula>
    </cfRule>
    <cfRule type="expression" dxfId="1500" priority="1795">
      <formula>$D73="SMOD"</formula>
    </cfRule>
    <cfRule type="expression" dxfId="1499" priority="1796">
      <formula>$D73="CDMOD"</formula>
    </cfRule>
    <cfRule type="expression" dxfId="1498" priority="1797">
      <formula>$D73="ABMOD"</formula>
    </cfRule>
    <cfRule type="expression" dxfId="1497" priority="1798">
      <formula>$D73="NDC"</formula>
    </cfRule>
    <cfRule type="expression" dxfId="1496" priority="1799">
      <formula>$D73="NCC"</formula>
    </cfRule>
    <cfRule type="expression" dxfId="1495" priority="1800">
      <formula>$D73="NBC"</formula>
    </cfRule>
    <cfRule type="expression" dxfId="1494" priority="1801">
      <formula>$D73="NAC"</formula>
    </cfRule>
    <cfRule type="expression" dxfId="1493" priority="1802">
      <formula>$D73="SND"</formula>
    </cfRule>
    <cfRule type="expression" dxfId="1492" priority="1803">
      <formula>$D73="SNC"</formula>
    </cfRule>
    <cfRule type="expression" dxfId="1491" priority="1804">
      <formula>$D73="SNB"</formula>
    </cfRule>
    <cfRule type="expression" dxfId="1490" priority="1805">
      <formula>$D73="SNA"</formula>
    </cfRule>
  </conditionalFormatting>
  <conditionalFormatting sqref="H80:H83 H86">
    <cfRule type="expression" dxfId="1489" priority="1780">
      <formula>$D80="OPN"</formula>
    </cfRule>
    <cfRule type="expression" dxfId="1488" priority="1781">
      <formula>$D80="RES"</formula>
    </cfRule>
    <cfRule type="expression" dxfId="1487" priority="1782">
      <formula>$D80="SMOD"</formula>
    </cfRule>
    <cfRule type="expression" dxfId="1486" priority="1783">
      <formula>$D80="CDMOD"</formula>
    </cfRule>
    <cfRule type="expression" dxfId="1485" priority="1784">
      <formula>$D80="ABMOD"</formula>
    </cfRule>
    <cfRule type="expression" dxfId="1484" priority="1785">
      <formula>$D80="NDC"</formula>
    </cfRule>
    <cfRule type="expression" dxfId="1483" priority="1786">
      <formula>$D80="NCC"</formula>
    </cfRule>
    <cfRule type="expression" dxfId="1482" priority="1787">
      <formula>$D80="NBC"</formula>
    </cfRule>
    <cfRule type="expression" dxfId="1481" priority="1788">
      <formula>$D80="NAC"</formula>
    </cfRule>
    <cfRule type="expression" dxfId="1480" priority="1789">
      <formula>$D80="SND"</formula>
    </cfRule>
    <cfRule type="expression" dxfId="1479" priority="1790">
      <formula>$D80="SNC"</formula>
    </cfRule>
    <cfRule type="expression" dxfId="1478" priority="1791">
      <formula>$D80="SNB"</formula>
    </cfRule>
    <cfRule type="expression" dxfId="1477" priority="1792">
      <formula>$D80="SNA"</formula>
    </cfRule>
  </conditionalFormatting>
  <conditionalFormatting sqref="H89:H92">
    <cfRule type="expression" dxfId="1476" priority="1767">
      <formula>$D89="OPN"</formula>
    </cfRule>
    <cfRule type="expression" dxfId="1475" priority="1768">
      <formula>$D89="RES"</formula>
    </cfRule>
    <cfRule type="expression" dxfId="1474" priority="1769">
      <formula>$D89="SMOD"</formula>
    </cfRule>
    <cfRule type="expression" dxfId="1473" priority="1770">
      <formula>$D89="CDMOD"</formula>
    </cfRule>
    <cfRule type="expression" dxfId="1472" priority="1771">
      <formula>$D89="ABMOD"</formula>
    </cfRule>
    <cfRule type="expression" dxfId="1471" priority="1772">
      <formula>$D89="NDC"</formula>
    </cfRule>
    <cfRule type="expression" dxfId="1470" priority="1773">
      <formula>$D89="NCC"</formula>
    </cfRule>
    <cfRule type="expression" dxfId="1469" priority="1774">
      <formula>$D89="NBC"</formula>
    </cfRule>
    <cfRule type="expression" dxfId="1468" priority="1775">
      <formula>$D89="NAC"</formula>
    </cfRule>
    <cfRule type="expression" dxfId="1467" priority="1776">
      <formula>$D89="SND"</formula>
    </cfRule>
    <cfRule type="expression" dxfId="1466" priority="1777">
      <formula>$D89="SNC"</formula>
    </cfRule>
    <cfRule type="expression" dxfId="1465" priority="1778">
      <formula>$D89="SNB"</formula>
    </cfRule>
    <cfRule type="expression" dxfId="1464" priority="1779">
      <formula>$D89="SNA"</formula>
    </cfRule>
  </conditionalFormatting>
  <conditionalFormatting sqref="H96:H100">
    <cfRule type="expression" dxfId="1463" priority="1754">
      <formula>$D96="OPN"</formula>
    </cfRule>
    <cfRule type="expression" dxfId="1462" priority="1755">
      <formula>$D96="RES"</formula>
    </cfRule>
    <cfRule type="expression" dxfId="1461" priority="1756">
      <formula>$D96="SMOD"</formula>
    </cfRule>
    <cfRule type="expression" dxfId="1460" priority="1757">
      <formula>$D96="CDMOD"</formula>
    </cfRule>
    <cfRule type="expression" dxfId="1459" priority="1758">
      <formula>$D96="ABMOD"</formula>
    </cfRule>
    <cfRule type="expression" dxfId="1458" priority="1759">
      <formula>$D96="NDC"</formula>
    </cfRule>
    <cfRule type="expression" dxfId="1457" priority="1760">
      <formula>$D96="NCC"</formula>
    </cfRule>
    <cfRule type="expression" dxfId="1456" priority="1761">
      <formula>$D96="NBC"</formula>
    </cfRule>
    <cfRule type="expression" dxfId="1455" priority="1762">
      <formula>$D96="NAC"</formula>
    </cfRule>
    <cfRule type="expression" dxfId="1454" priority="1763">
      <formula>$D96="SND"</formula>
    </cfRule>
    <cfRule type="expression" dxfId="1453" priority="1764">
      <formula>$D96="SNC"</formula>
    </cfRule>
    <cfRule type="expression" dxfId="1452" priority="1765">
      <formula>$D96="SNB"</formula>
    </cfRule>
    <cfRule type="expression" dxfId="1451" priority="1766">
      <formula>$D96="SNA"</formula>
    </cfRule>
  </conditionalFormatting>
  <conditionalFormatting sqref="H103:H107">
    <cfRule type="expression" dxfId="1450" priority="1741">
      <formula>$D103="OPN"</formula>
    </cfRule>
    <cfRule type="expression" dxfId="1449" priority="1742">
      <formula>$D103="RES"</formula>
    </cfRule>
    <cfRule type="expression" dxfId="1448" priority="1743">
      <formula>$D103="SMOD"</formula>
    </cfRule>
    <cfRule type="expression" dxfId="1447" priority="1744">
      <formula>$D103="CDMOD"</formula>
    </cfRule>
    <cfRule type="expression" dxfId="1446" priority="1745">
      <formula>$D103="ABMOD"</formula>
    </cfRule>
    <cfRule type="expression" dxfId="1445" priority="1746">
      <formula>$D103="NDC"</formula>
    </cfRule>
    <cfRule type="expression" dxfId="1444" priority="1747">
      <formula>$D103="NCC"</formula>
    </cfRule>
    <cfRule type="expression" dxfId="1443" priority="1748">
      <formula>$D103="NBC"</formula>
    </cfRule>
    <cfRule type="expression" dxfId="1442" priority="1749">
      <formula>$D103="NAC"</formula>
    </cfRule>
    <cfRule type="expression" dxfId="1441" priority="1750">
      <formula>$D103="SND"</formula>
    </cfRule>
    <cfRule type="expression" dxfId="1440" priority="1751">
      <formula>$D103="SNC"</formula>
    </cfRule>
    <cfRule type="expression" dxfId="1439" priority="1752">
      <formula>$D103="SNB"</formula>
    </cfRule>
    <cfRule type="expression" dxfId="1438" priority="1753">
      <formula>$D103="SNA"</formula>
    </cfRule>
  </conditionalFormatting>
  <conditionalFormatting sqref="H110:H114">
    <cfRule type="expression" dxfId="1437" priority="1728">
      <formula>$D110="OPN"</formula>
    </cfRule>
    <cfRule type="expression" dxfId="1436" priority="1729">
      <formula>$D110="RES"</formula>
    </cfRule>
    <cfRule type="expression" dxfId="1435" priority="1730">
      <formula>$D110="SMOD"</formula>
    </cfRule>
    <cfRule type="expression" dxfId="1434" priority="1731">
      <formula>$D110="CDMOD"</formula>
    </cfRule>
    <cfRule type="expression" dxfId="1433" priority="1732">
      <formula>$D110="ABMOD"</formula>
    </cfRule>
    <cfRule type="expression" dxfId="1432" priority="1733">
      <formula>$D110="NDC"</formula>
    </cfRule>
    <cfRule type="expression" dxfId="1431" priority="1734">
      <formula>$D110="NCC"</formula>
    </cfRule>
    <cfRule type="expression" dxfId="1430" priority="1735">
      <formula>$D110="NBC"</formula>
    </cfRule>
    <cfRule type="expression" dxfId="1429" priority="1736">
      <formula>$D110="NAC"</formula>
    </cfRule>
    <cfRule type="expression" dxfId="1428" priority="1737">
      <formula>$D110="SND"</formula>
    </cfRule>
    <cfRule type="expression" dxfId="1427" priority="1738">
      <formula>$D110="SNC"</formula>
    </cfRule>
    <cfRule type="expression" dxfId="1426" priority="1739">
      <formula>$D110="SNB"</formula>
    </cfRule>
    <cfRule type="expression" dxfId="1425" priority="1740">
      <formula>$D110="SNA"</formula>
    </cfRule>
  </conditionalFormatting>
  <conditionalFormatting sqref="G85">
    <cfRule type="expression" dxfId="1424" priority="1714">
      <formula>$D85="OPN"</formula>
    </cfRule>
    <cfRule type="expression" dxfId="1423" priority="1715">
      <formula>$D85="RES"</formula>
    </cfRule>
    <cfRule type="expression" dxfId="1422" priority="1716">
      <formula>$D85="SMOD"</formula>
    </cfRule>
    <cfRule type="expression" dxfId="1421" priority="1717">
      <formula>$D85="CDMOD"</formula>
    </cfRule>
    <cfRule type="expression" dxfId="1420" priority="1718">
      <formula>$D85="ABMOD"</formula>
    </cfRule>
    <cfRule type="expression" dxfId="1419" priority="1719">
      <formula>$D85="NDC"</formula>
    </cfRule>
    <cfRule type="expression" dxfId="1418" priority="1720">
      <formula>$D85="NCC"</formula>
    </cfRule>
    <cfRule type="expression" dxfId="1417" priority="1721">
      <formula>$D85="NBC"</formula>
    </cfRule>
    <cfRule type="expression" dxfId="1416" priority="1722">
      <formula>$D85="NAC"</formula>
    </cfRule>
    <cfRule type="expression" dxfId="1415" priority="1723">
      <formula>$D85="SND"</formula>
    </cfRule>
    <cfRule type="expression" dxfId="1414" priority="1724">
      <formula>$D85="SNC"</formula>
    </cfRule>
    <cfRule type="expression" dxfId="1413" priority="1725">
      <formula>$D85="SNB"</formula>
    </cfRule>
    <cfRule type="expression" dxfId="1412" priority="1726">
      <formula>$D85="SNA"</formula>
    </cfRule>
  </conditionalFormatting>
  <conditionalFormatting sqref="H85">
    <cfRule type="expression" dxfId="1411" priority="1688">
      <formula>$D85="OPN"</formula>
    </cfRule>
    <cfRule type="expression" dxfId="1410" priority="1689">
      <formula>$D85="RES"</formula>
    </cfRule>
    <cfRule type="expression" dxfId="1409" priority="1690">
      <formula>$D85="SMOD"</formula>
    </cfRule>
    <cfRule type="expression" dxfId="1408" priority="1691">
      <formula>$D85="CDMOD"</formula>
    </cfRule>
    <cfRule type="expression" dxfId="1407" priority="1692">
      <formula>$D85="ABMOD"</formula>
    </cfRule>
    <cfRule type="expression" dxfId="1406" priority="1693">
      <formula>$D85="NDC"</formula>
    </cfRule>
    <cfRule type="expression" dxfId="1405" priority="1694">
      <formula>$D85="NCC"</formula>
    </cfRule>
    <cfRule type="expression" dxfId="1404" priority="1695">
      <formula>$D85="NBC"</formula>
    </cfRule>
    <cfRule type="expression" dxfId="1403" priority="1696">
      <formula>$D85="NAC"</formula>
    </cfRule>
    <cfRule type="expression" dxfId="1402" priority="1697">
      <formula>$D85="SND"</formula>
    </cfRule>
    <cfRule type="expression" dxfId="1401" priority="1698">
      <formula>$D85="SNC"</formula>
    </cfRule>
    <cfRule type="expression" dxfId="1400" priority="1699">
      <formula>$D85="SNB"</formula>
    </cfRule>
    <cfRule type="expression" dxfId="1399" priority="1700">
      <formula>$D85="SNA"</formula>
    </cfRule>
  </conditionalFormatting>
  <conditionalFormatting sqref="G84">
    <cfRule type="expression" dxfId="1398" priority="1674">
      <formula>$D84="OPN"</formula>
    </cfRule>
    <cfRule type="expression" dxfId="1397" priority="1675">
      <formula>$D84="RES"</formula>
    </cfRule>
    <cfRule type="expression" dxfId="1396" priority="1676">
      <formula>$D84="SMOD"</formula>
    </cfRule>
    <cfRule type="expression" dxfId="1395" priority="1677">
      <formula>$D84="CDMOD"</formula>
    </cfRule>
    <cfRule type="expression" dxfId="1394" priority="1678">
      <formula>$D84="ABMOD"</formula>
    </cfRule>
    <cfRule type="expression" dxfId="1393" priority="1679">
      <formula>$D84="NDC"</formula>
    </cfRule>
    <cfRule type="expression" dxfId="1392" priority="1680">
      <formula>$D84="NCC"</formula>
    </cfRule>
    <cfRule type="expression" dxfId="1391" priority="1681">
      <formula>$D84="NBC"</formula>
    </cfRule>
    <cfRule type="expression" dxfId="1390" priority="1682">
      <formula>$D84="NAC"</formula>
    </cfRule>
    <cfRule type="expression" dxfId="1389" priority="1683">
      <formula>$D84="SND"</formula>
    </cfRule>
    <cfRule type="expression" dxfId="1388" priority="1684">
      <formula>$D84="SNC"</formula>
    </cfRule>
    <cfRule type="expression" dxfId="1387" priority="1685">
      <formula>$D84="SNB"</formula>
    </cfRule>
    <cfRule type="expression" dxfId="1386" priority="1686">
      <formula>$D84="SNA"</formula>
    </cfRule>
  </conditionalFormatting>
  <conditionalFormatting sqref="H84">
    <cfRule type="expression" dxfId="1385" priority="1648">
      <formula>$D84="OPN"</formula>
    </cfRule>
    <cfRule type="expression" dxfId="1384" priority="1649">
      <formula>$D84="RES"</formula>
    </cfRule>
    <cfRule type="expression" dxfId="1383" priority="1650">
      <formula>$D84="SMOD"</formula>
    </cfRule>
    <cfRule type="expression" dxfId="1382" priority="1651">
      <formula>$D84="CDMOD"</formula>
    </cfRule>
    <cfRule type="expression" dxfId="1381" priority="1652">
      <formula>$D84="ABMOD"</formula>
    </cfRule>
    <cfRule type="expression" dxfId="1380" priority="1653">
      <formula>$D84="NDC"</formula>
    </cfRule>
    <cfRule type="expression" dxfId="1379" priority="1654">
      <formula>$D84="NCC"</formula>
    </cfRule>
    <cfRule type="expression" dxfId="1378" priority="1655">
      <formula>$D84="NBC"</formula>
    </cfRule>
    <cfRule type="expression" dxfId="1377" priority="1656">
      <formula>$D84="NAC"</formula>
    </cfRule>
    <cfRule type="expression" dxfId="1376" priority="1657">
      <formula>$D84="SND"</formula>
    </cfRule>
    <cfRule type="expression" dxfId="1375" priority="1658">
      <formula>$D84="SNC"</formula>
    </cfRule>
    <cfRule type="expression" dxfId="1374" priority="1659">
      <formula>$D84="SNB"</formula>
    </cfRule>
    <cfRule type="expression" dxfId="1373" priority="1660">
      <formula>$D84="SNA"</formula>
    </cfRule>
  </conditionalFormatting>
  <conditionalFormatting sqref="I24:J24 J25:J28">
    <cfRule type="expression" dxfId="1372" priority="1635">
      <formula>$D24="OPN"</formula>
    </cfRule>
    <cfRule type="expression" dxfId="1371" priority="1636">
      <formula>$D24="RES"</formula>
    </cfRule>
    <cfRule type="expression" dxfId="1370" priority="1637">
      <formula>$D24="SMOD"</formula>
    </cfRule>
    <cfRule type="expression" dxfId="1369" priority="1638">
      <formula>$D24="CDMOD"</formula>
    </cfRule>
    <cfRule type="expression" dxfId="1368" priority="1639">
      <formula>$D24="ABMOD"</formula>
    </cfRule>
    <cfRule type="expression" dxfId="1367" priority="1640">
      <formula>$D24="NDC"</formula>
    </cfRule>
    <cfRule type="expression" dxfId="1366" priority="1641">
      <formula>$D24="NCC"</formula>
    </cfRule>
    <cfRule type="expression" dxfId="1365" priority="1642">
      <formula>$D24="NBC"</formula>
    </cfRule>
    <cfRule type="expression" dxfId="1364" priority="1643">
      <formula>$D24="NAC"</formula>
    </cfRule>
    <cfRule type="expression" dxfId="1363" priority="1644">
      <formula>$D24="SND"</formula>
    </cfRule>
    <cfRule type="expression" dxfId="1362" priority="1645">
      <formula>$D24="SNC"</formula>
    </cfRule>
    <cfRule type="expression" dxfId="1361" priority="1646">
      <formula>$D24="SNB"</formula>
    </cfRule>
    <cfRule type="expression" dxfId="1360" priority="1647">
      <formula>$D24="SNA"</formula>
    </cfRule>
  </conditionalFormatting>
  <conditionalFormatting sqref="I25:I28">
    <cfRule type="expression" dxfId="1359" priority="1622">
      <formula>$D25="OPN"</formula>
    </cfRule>
    <cfRule type="expression" dxfId="1358" priority="1623">
      <formula>$D25="RES"</formula>
    </cfRule>
    <cfRule type="expression" dxfId="1357" priority="1624">
      <formula>$D25="SMOD"</formula>
    </cfRule>
    <cfRule type="expression" dxfId="1356" priority="1625">
      <formula>$D25="CDMOD"</formula>
    </cfRule>
    <cfRule type="expression" dxfId="1355" priority="1626">
      <formula>$D25="ABMOD"</formula>
    </cfRule>
    <cfRule type="expression" dxfId="1354" priority="1627">
      <formula>$D25="NDC"</formula>
    </cfRule>
    <cfRule type="expression" dxfId="1353" priority="1628">
      <formula>$D25="NCC"</formula>
    </cfRule>
    <cfRule type="expression" dxfId="1352" priority="1629">
      <formula>$D25="NBC"</formula>
    </cfRule>
    <cfRule type="expression" dxfId="1351" priority="1630">
      <formula>$D25="NAC"</formula>
    </cfRule>
    <cfRule type="expression" dxfId="1350" priority="1631">
      <formula>$D25="SND"</formula>
    </cfRule>
    <cfRule type="expression" dxfId="1349" priority="1632">
      <formula>$D25="SNC"</formula>
    </cfRule>
    <cfRule type="expression" dxfId="1348" priority="1633">
      <formula>$D25="SNB"</formula>
    </cfRule>
    <cfRule type="expression" dxfId="1347" priority="1634">
      <formula>$D25="SNA"</formula>
    </cfRule>
  </conditionalFormatting>
  <conditionalFormatting sqref="I31">
    <cfRule type="expression" dxfId="1346" priority="1609">
      <formula>$D31="OPN"</formula>
    </cfRule>
    <cfRule type="expression" dxfId="1345" priority="1610">
      <formula>$D31="RES"</formula>
    </cfRule>
    <cfRule type="expression" dxfId="1344" priority="1611">
      <formula>$D31="SMOD"</formula>
    </cfRule>
    <cfRule type="expression" dxfId="1343" priority="1612">
      <formula>$D31="CDMOD"</formula>
    </cfRule>
    <cfRule type="expression" dxfId="1342" priority="1613">
      <formula>$D31="ABMOD"</formula>
    </cfRule>
    <cfRule type="expression" dxfId="1341" priority="1614">
      <formula>$D31="NDC"</formula>
    </cfRule>
    <cfRule type="expression" dxfId="1340" priority="1615">
      <formula>$D31="NCC"</formula>
    </cfRule>
    <cfRule type="expression" dxfId="1339" priority="1616">
      <formula>$D31="NBC"</formula>
    </cfRule>
    <cfRule type="expression" dxfId="1338" priority="1617">
      <formula>$D31="NAC"</formula>
    </cfRule>
    <cfRule type="expression" dxfId="1337" priority="1618">
      <formula>$D31="SND"</formula>
    </cfRule>
    <cfRule type="expression" dxfId="1336" priority="1619">
      <formula>$D31="SNC"</formula>
    </cfRule>
    <cfRule type="expression" dxfId="1335" priority="1620">
      <formula>$D31="SNB"</formula>
    </cfRule>
    <cfRule type="expression" dxfId="1334" priority="1621">
      <formula>$D31="SNA"</formula>
    </cfRule>
  </conditionalFormatting>
  <conditionalFormatting sqref="I32:I35">
    <cfRule type="expression" dxfId="1333" priority="1596">
      <formula>$D32="OPN"</formula>
    </cfRule>
    <cfRule type="expression" dxfId="1332" priority="1597">
      <formula>$D32="RES"</formula>
    </cfRule>
    <cfRule type="expression" dxfId="1331" priority="1598">
      <formula>$D32="SMOD"</formula>
    </cfRule>
    <cfRule type="expression" dxfId="1330" priority="1599">
      <formula>$D32="CDMOD"</formula>
    </cfRule>
    <cfRule type="expression" dxfId="1329" priority="1600">
      <formula>$D32="ABMOD"</formula>
    </cfRule>
    <cfRule type="expression" dxfId="1328" priority="1601">
      <formula>$D32="NDC"</formula>
    </cfRule>
    <cfRule type="expression" dxfId="1327" priority="1602">
      <formula>$D32="NCC"</formula>
    </cfRule>
    <cfRule type="expression" dxfId="1326" priority="1603">
      <formula>$D32="NBC"</formula>
    </cfRule>
    <cfRule type="expression" dxfId="1325" priority="1604">
      <formula>$D32="NAC"</formula>
    </cfRule>
    <cfRule type="expression" dxfId="1324" priority="1605">
      <formula>$D32="SND"</formula>
    </cfRule>
    <cfRule type="expression" dxfId="1323" priority="1606">
      <formula>$D32="SNC"</formula>
    </cfRule>
    <cfRule type="expression" dxfId="1322" priority="1607">
      <formula>$D32="SNB"</formula>
    </cfRule>
    <cfRule type="expression" dxfId="1321" priority="1608">
      <formula>$D32="SNA"</formula>
    </cfRule>
  </conditionalFormatting>
  <conditionalFormatting sqref="I38">
    <cfRule type="expression" dxfId="1320" priority="1583">
      <formula>$D38="OPN"</formula>
    </cfRule>
    <cfRule type="expression" dxfId="1319" priority="1584">
      <formula>$D38="RES"</formula>
    </cfRule>
    <cfRule type="expression" dxfId="1318" priority="1585">
      <formula>$D38="SMOD"</formula>
    </cfRule>
    <cfRule type="expression" dxfId="1317" priority="1586">
      <formula>$D38="CDMOD"</formula>
    </cfRule>
    <cfRule type="expression" dxfId="1316" priority="1587">
      <formula>$D38="ABMOD"</formula>
    </cfRule>
    <cfRule type="expression" dxfId="1315" priority="1588">
      <formula>$D38="NDC"</formula>
    </cfRule>
    <cfRule type="expression" dxfId="1314" priority="1589">
      <formula>$D38="NCC"</formula>
    </cfRule>
    <cfRule type="expression" dxfId="1313" priority="1590">
      <formula>$D38="NBC"</formula>
    </cfRule>
    <cfRule type="expression" dxfId="1312" priority="1591">
      <formula>$D38="NAC"</formula>
    </cfRule>
    <cfRule type="expression" dxfId="1311" priority="1592">
      <formula>$D38="SND"</formula>
    </cfRule>
    <cfRule type="expression" dxfId="1310" priority="1593">
      <formula>$D38="SNC"</formula>
    </cfRule>
    <cfRule type="expression" dxfId="1309" priority="1594">
      <formula>$D38="SNB"</formula>
    </cfRule>
    <cfRule type="expression" dxfId="1308" priority="1595">
      <formula>$D38="SNA"</formula>
    </cfRule>
  </conditionalFormatting>
  <conditionalFormatting sqref="I39:I42">
    <cfRule type="expression" dxfId="1307" priority="1570">
      <formula>$D39="OPN"</formula>
    </cfRule>
    <cfRule type="expression" dxfId="1306" priority="1571">
      <formula>$D39="RES"</formula>
    </cfRule>
    <cfRule type="expression" dxfId="1305" priority="1572">
      <formula>$D39="SMOD"</formula>
    </cfRule>
    <cfRule type="expression" dxfId="1304" priority="1573">
      <formula>$D39="CDMOD"</formula>
    </cfRule>
    <cfRule type="expression" dxfId="1303" priority="1574">
      <formula>$D39="ABMOD"</formula>
    </cfRule>
    <cfRule type="expression" dxfId="1302" priority="1575">
      <formula>$D39="NDC"</formula>
    </cfRule>
    <cfRule type="expression" dxfId="1301" priority="1576">
      <formula>$D39="NCC"</formula>
    </cfRule>
    <cfRule type="expression" dxfId="1300" priority="1577">
      <formula>$D39="NBC"</formula>
    </cfRule>
    <cfRule type="expression" dxfId="1299" priority="1578">
      <formula>$D39="NAC"</formula>
    </cfRule>
    <cfRule type="expression" dxfId="1298" priority="1579">
      <formula>$D39="SND"</formula>
    </cfRule>
    <cfRule type="expression" dxfId="1297" priority="1580">
      <formula>$D39="SNC"</formula>
    </cfRule>
    <cfRule type="expression" dxfId="1296" priority="1581">
      <formula>$D39="SNB"</formula>
    </cfRule>
    <cfRule type="expression" dxfId="1295" priority="1582">
      <formula>$D39="SNA"</formula>
    </cfRule>
  </conditionalFormatting>
  <conditionalFormatting sqref="I45">
    <cfRule type="expression" dxfId="1294" priority="1557">
      <formula>$D45="OPN"</formula>
    </cfRule>
    <cfRule type="expression" dxfId="1293" priority="1558">
      <formula>$D45="RES"</formula>
    </cfRule>
    <cfRule type="expression" dxfId="1292" priority="1559">
      <formula>$D45="SMOD"</formula>
    </cfRule>
    <cfRule type="expression" dxfId="1291" priority="1560">
      <formula>$D45="CDMOD"</formula>
    </cfRule>
    <cfRule type="expression" dxfId="1290" priority="1561">
      <formula>$D45="ABMOD"</formula>
    </cfRule>
    <cfRule type="expression" dxfId="1289" priority="1562">
      <formula>$D45="NDC"</formula>
    </cfRule>
    <cfRule type="expression" dxfId="1288" priority="1563">
      <formula>$D45="NCC"</formula>
    </cfRule>
    <cfRule type="expression" dxfId="1287" priority="1564">
      <formula>$D45="NBC"</formula>
    </cfRule>
    <cfRule type="expression" dxfId="1286" priority="1565">
      <formula>$D45="NAC"</formula>
    </cfRule>
    <cfRule type="expression" dxfId="1285" priority="1566">
      <formula>$D45="SND"</formula>
    </cfRule>
    <cfRule type="expression" dxfId="1284" priority="1567">
      <formula>$D45="SNC"</formula>
    </cfRule>
    <cfRule type="expression" dxfId="1283" priority="1568">
      <formula>$D45="SNB"</formula>
    </cfRule>
    <cfRule type="expression" dxfId="1282" priority="1569">
      <formula>$D45="SNA"</formula>
    </cfRule>
  </conditionalFormatting>
  <conditionalFormatting sqref="I46:I49">
    <cfRule type="expression" dxfId="1281" priority="1544">
      <formula>$D46="OPN"</formula>
    </cfRule>
    <cfRule type="expression" dxfId="1280" priority="1545">
      <formula>$D46="RES"</formula>
    </cfRule>
    <cfRule type="expression" dxfId="1279" priority="1546">
      <formula>$D46="SMOD"</formula>
    </cfRule>
    <cfRule type="expression" dxfId="1278" priority="1547">
      <formula>$D46="CDMOD"</formula>
    </cfRule>
    <cfRule type="expression" dxfId="1277" priority="1548">
      <formula>$D46="ABMOD"</formula>
    </cfRule>
    <cfRule type="expression" dxfId="1276" priority="1549">
      <formula>$D46="NDC"</formula>
    </cfRule>
    <cfRule type="expression" dxfId="1275" priority="1550">
      <formula>$D46="NCC"</formula>
    </cfRule>
    <cfRule type="expression" dxfId="1274" priority="1551">
      <formula>$D46="NBC"</formula>
    </cfRule>
    <cfRule type="expression" dxfId="1273" priority="1552">
      <formula>$D46="NAC"</formula>
    </cfRule>
    <cfRule type="expression" dxfId="1272" priority="1553">
      <formula>$D46="SND"</formula>
    </cfRule>
    <cfRule type="expression" dxfId="1271" priority="1554">
      <formula>$D46="SNC"</formula>
    </cfRule>
    <cfRule type="expression" dxfId="1270" priority="1555">
      <formula>$D46="SNB"</formula>
    </cfRule>
    <cfRule type="expression" dxfId="1269" priority="1556">
      <formula>$D46="SNA"</formula>
    </cfRule>
  </conditionalFormatting>
  <conditionalFormatting sqref="I52">
    <cfRule type="expression" dxfId="1268" priority="1531">
      <formula>$D52="OPN"</formula>
    </cfRule>
    <cfRule type="expression" dxfId="1267" priority="1532">
      <formula>$D52="RES"</formula>
    </cfRule>
    <cfRule type="expression" dxfId="1266" priority="1533">
      <formula>$D52="SMOD"</formula>
    </cfRule>
    <cfRule type="expression" dxfId="1265" priority="1534">
      <formula>$D52="CDMOD"</formula>
    </cfRule>
    <cfRule type="expression" dxfId="1264" priority="1535">
      <formula>$D52="ABMOD"</formula>
    </cfRule>
    <cfRule type="expression" dxfId="1263" priority="1536">
      <formula>$D52="NDC"</formula>
    </cfRule>
    <cfRule type="expression" dxfId="1262" priority="1537">
      <formula>$D52="NCC"</formula>
    </cfRule>
    <cfRule type="expression" dxfId="1261" priority="1538">
      <formula>$D52="NBC"</formula>
    </cfRule>
    <cfRule type="expression" dxfId="1260" priority="1539">
      <formula>$D52="NAC"</formula>
    </cfRule>
    <cfRule type="expression" dxfId="1259" priority="1540">
      <formula>$D52="SND"</formula>
    </cfRule>
    <cfRule type="expression" dxfId="1258" priority="1541">
      <formula>$D52="SNC"</formula>
    </cfRule>
    <cfRule type="expression" dxfId="1257" priority="1542">
      <formula>$D52="SNB"</formula>
    </cfRule>
    <cfRule type="expression" dxfId="1256" priority="1543">
      <formula>$D52="SNA"</formula>
    </cfRule>
  </conditionalFormatting>
  <conditionalFormatting sqref="I53:I56">
    <cfRule type="expression" dxfId="1255" priority="1518">
      <formula>$D53="OPN"</formula>
    </cfRule>
    <cfRule type="expression" dxfId="1254" priority="1519">
      <formula>$D53="RES"</formula>
    </cfRule>
    <cfRule type="expression" dxfId="1253" priority="1520">
      <formula>$D53="SMOD"</formula>
    </cfRule>
    <cfRule type="expression" dxfId="1252" priority="1521">
      <formula>$D53="CDMOD"</formula>
    </cfRule>
    <cfRule type="expression" dxfId="1251" priority="1522">
      <formula>$D53="ABMOD"</formula>
    </cfRule>
    <cfRule type="expression" dxfId="1250" priority="1523">
      <formula>$D53="NDC"</formula>
    </cfRule>
    <cfRule type="expression" dxfId="1249" priority="1524">
      <formula>$D53="NCC"</formula>
    </cfRule>
    <cfRule type="expression" dxfId="1248" priority="1525">
      <formula>$D53="NBC"</formula>
    </cfRule>
    <cfRule type="expression" dxfId="1247" priority="1526">
      <formula>$D53="NAC"</formula>
    </cfRule>
    <cfRule type="expression" dxfId="1246" priority="1527">
      <formula>$D53="SND"</formula>
    </cfRule>
    <cfRule type="expression" dxfId="1245" priority="1528">
      <formula>$D53="SNC"</formula>
    </cfRule>
    <cfRule type="expression" dxfId="1244" priority="1529">
      <formula>$D53="SNB"</formula>
    </cfRule>
    <cfRule type="expression" dxfId="1243" priority="1530">
      <formula>$D53="SNA"</formula>
    </cfRule>
  </conditionalFormatting>
  <conditionalFormatting sqref="I60:I63">
    <cfRule type="expression" dxfId="1242" priority="1492">
      <formula>$D60="OPN"</formula>
    </cfRule>
    <cfRule type="expression" dxfId="1241" priority="1493">
      <formula>$D60="RES"</formula>
    </cfRule>
    <cfRule type="expression" dxfId="1240" priority="1494">
      <formula>$D60="SMOD"</formula>
    </cfRule>
    <cfRule type="expression" dxfId="1239" priority="1495">
      <formula>$D60="CDMOD"</formula>
    </cfRule>
    <cfRule type="expression" dxfId="1238" priority="1496">
      <formula>$D60="ABMOD"</formula>
    </cfRule>
    <cfRule type="expression" dxfId="1237" priority="1497">
      <formula>$D60="NDC"</formula>
    </cfRule>
    <cfRule type="expression" dxfId="1236" priority="1498">
      <formula>$D60="NCC"</formula>
    </cfRule>
    <cfRule type="expression" dxfId="1235" priority="1499">
      <formula>$D60="NBC"</formula>
    </cfRule>
    <cfRule type="expression" dxfId="1234" priority="1500">
      <formula>$D60="NAC"</formula>
    </cfRule>
    <cfRule type="expression" dxfId="1233" priority="1501">
      <formula>$D60="SND"</formula>
    </cfRule>
    <cfRule type="expression" dxfId="1232" priority="1502">
      <formula>$D60="SNC"</formula>
    </cfRule>
    <cfRule type="expression" dxfId="1231" priority="1503">
      <formula>$D60="SNB"</formula>
    </cfRule>
    <cfRule type="expression" dxfId="1230" priority="1504">
      <formula>$D60="SNA"</formula>
    </cfRule>
  </conditionalFormatting>
  <conditionalFormatting sqref="I66">
    <cfRule type="expression" dxfId="1229" priority="1479">
      <formula>$D66="OPN"</formula>
    </cfRule>
    <cfRule type="expression" dxfId="1228" priority="1480">
      <formula>$D66="RES"</formula>
    </cfRule>
    <cfRule type="expression" dxfId="1227" priority="1481">
      <formula>$D66="SMOD"</formula>
    </cfRule>
    <cfRule type="expression" dxfId="1226" priority="1482">
      <formula>$D66="CDMOD"</formula>
    </cfRule>
    <cfRule type="expression" dxfId="1225" priority="1483">
      <formula>$D66="ABMOD"</formula>
    </cfRule>
    <cfRule type="expression" dxfId="1224" priority="1484">
      <formula>$D66="NDC"</formula>
    </cfRule>
    <cfRule type="expression" dxfId="1223" priority="1485">
      <formula>$D66="NCC"</formula>
    </cfRule>
    <cfRule type="expression" dxfId="1222" priority="1486">
      <formula>$D66="NBC"</formula>
    </cfRule>
    <cfRule type="expression" dxfId="1221" priority="1487">
      <formula>$D66="NAC"</formula>
    </cfRule>
    <cfRule type="expression" dxfId="1220" priority="1488">
      <formula>$D66="SND"</formula>
    </cfRule>
    <cfRule type="expression" dxfId="1219" priority="1489">
      <formula>$D66="SNC"</formula>
    </cfRule>
    <cfRule type="expression" dxfId="1218" priority="1490">
      <formula>$D66="SNB"</formula>
    </cfRule>
    <cfRule type="expression" dxfId="1217" priority="1491">
      <formula>$D66="SNA"</formula>
    </cfRule>
  </conditionalFormatting>
  <conditionalFormatting sqref="I67:I70">
    <cfRule type="expression" dxfId="1216" priority="1466">
      <formula>$D67="OPN"</formula>
    </cfRule>
    <cfRule type="expression" dxfId="1215" priority="1467">
      <formula>$D67="RES"</formula>
    </cfRule>
    <cfRule type="expression" dxfId="1214" priority="1468">
      <formula>$D67="SMOD"</formula>
    </cfRule>
    <cfRule type="expression" dxfId="1213" priority="1469">
      <formula>$D67="CDMOD"</formula>
    </cfRule>
    <cfRule type="expression" dxfId="1212" priority="1470">
      <formula>$D67="ABMOD"</formula>
    </cfRule>
    <cfRule type="expression" dxfId="1211" priority="1471">
      <formula>$D67="NDC"</formula>
    </cfRule>
    <cfRule type="expression" dxfId="1210" priority="1472">
      <formula>$D67="NCC"</formula>
    </cfRule>
    <cfRule type="expression" dxfId="1209" priority="1473">
      <formula>$D67="NBC"</formula>
    </cfRule>
    <cfRule type="expression" dxfId="1208" priority="1474">
      <formula>$D67="NAC"</formula>
    </cfRule>
    <cfRule type="expression" dxfId="1207" priority="1475">
      <formula>$D67="SND"</formula>
    </cfRule>
    <cfRule type="expression" dxfId="1206" priority="1476">
      <formula>$D67="SNC"</formula>
    </cfRule>
    <cfRule type="expression" dxfId="1205" priority="1477">
      <formula>$D67="SNB"</formula>
    </cfRule>
    <cfRule type="expression" dxfId="1204" priority="1478">
      <formula>$D67="SNA"</formula>
    </cfRule>
  </conditionalFormatting>
  <conditionalFormatting sqref="I73">
    <cfRule type="expression" dxfId="1203" priority="1453">
      <formula>$D73="OPN"</formula>
    </cfRule>
    <cfRule type="expression" dxfId="1202" priority="1454">
      <formula>$D73="RES"</formula>
    </cfRule>
    <cfRule type="expression" dxfId="1201" priority="1455">
      <formula>$D73="SMOD"</formula>
    </cfRule>
    <cfRule type="expression" dxfId="1200" priority="1456">
      <formula>$D73="CDMOD"</formula>
    </cfRule>
    <cfRule type="expression" dxfId="1199" priority="1457">
      <formula>$D73="ABMOD"</formula>
    </cfRule>
    <cfRule type="expression" dxfId="1198" priority="1458">
      <formula>$D73="NDC"</formula>
    </cfRule>
    <cfRule type="expression" dxfId="1197" priority="1459">
      <formula>$D73="NCC"</formula>
    </cfRule>
    <cfRule type="expression" dxfId="1196" priority="1460">
      <formula>$D73="NBC"</formula>
    </cfRule>
    <cfRule type="expression" dxfId="1195" priority="1461">
      <formula>$D73="NAC"</formula>
    </cfRule>
    <cfRule type="expression" dxfId="1194" priority="1462">
      <formula>$D73="SND"</formula>
    </cfRule>
    <cfRule type="expression" dxfId="1193" priority="1463">
      <formula>$D73="SNC"</formula>
    </cfRule>
    <cfRule type="expression" dxfId="1192" priority="1464">
      <formula>$D73="SNB"</formula>
    </cfRule>
    <cfRule type="expression" dxfId="1191" priority="1465">
      <formula>$D73="SNA"</formula>
    </cfRule>
  </conditionalFormatting>
  <conditionalFormatting sqref="I74:I77">
    <cfRule type="expression" dxfId="1190" priority="1440">
      <formula>$D74="OPN"</formula>
    </cfRule>
    <cfRule type="expression" dxfId="1189" priority="1441">
      <formula>$D74="RES"</formula>
    </cfRule>
    <cfRule type="expression" dxfId="1188" priority="1442">
      <formula>$D74="SMOD"</formula>
    </cfRule>
    <cfRule type="expression" dxfId="1187" priority="1443">
      <formula>$D74="CDMOD"</formula>
    </cfRule>
    <cfRule type="expression" dxfId="1186" priority="1444">
      <formula>$D74="ABMOD"</formula>
    </cfRule>
    <cfRule type="expression" dxfId="1185" priority="1445">
      <formula>$D74="NDC"</formula>
    </cfRule>
    <cfRule type="expression" dxfId="1184" priority="1446">
      <formula>$D74="NCC"</formula>
    </cfRule>
    <cfRule type="expression" dxfId="1183" priority="1447">
      <formula>$D74="NBC"</formula>
    </cfRule>
    <cfRule type="expression" dxfId="1182" priority="1448">
      <formula>$D74="NAC"</formula>
    </cfRule>
    <cfRule type="expression" dxfId="1181" priority="1449">
      <formula>$D74="SND"</formula>
    </cfRule>
    <cfRule type="expression" dxfId="1180" priority="1450">
      <formula>$D74="SNC"</formula>
    </cfRule>
    <cfRule type="expression" dxfId="1179" priority="1451">
      <formula>$D74="SNB"</formula>
    </cfRule>
    <cfRule type="expression" dxfId="1178" priority="1452">
      <formula>$D74="SNA"</formula>
    </cfRule>
  </conditionalFormatting>
  <conditionalFormatting sqref="I80 I85">
    <cfRule type="expression" dxfId="1177" priority="1427">
      <formula>$D80="OPN"</formula>
    </cfRule>
    <cfRule type="expression" dxfId="1176" priority="1428">
      <formula>$D80="RES"</formula>
    </cfRule>
    <cfRule type="expression" dxfId="1175" priority="1429">
      <formula>$D80="SMOD"</formula>
    </cfRule>
    <cfRule type="expression" dxfId="1174" priority="1430">
      <formula>$D80="CDMOD"</formula>
    </cfRule>
    <cfRule type="expression" dxfId="1173" priority="1431">
      <formula>$D80="ABMOD"</formula>
    </cfRule>
    <cfRule type="expression" dxfId="1172" priority="1432">
      <formula>$D80="NDC"</formula>
    </cfRule>
    <cfRule type="expression" dxfId="1171" priority="1433">
      <formula>$D80="NCC"</formula>
    </cfRule>
    <cfRule type="expression" dxfId="1170" priority="1434">
      <formula>$D80="NBC"</formula>
    </cfRule>
    <cfRule type="expression" dxfId="1169" priority="1435">
      <formula>$D80="NAC"</formula>
    </cfRule>
    <cfRule type="expression" dxfId="1168" priority="1436">
      <formula>$D80="SND"</formula>
    </cfRule>
    <cfRule type="expression" dxfId="1167" priority="1437">
      <formula>$D80="SNC"</formula>
    </cfRule>
    <cfRule type="expression" dxfId="1166" priority="1438">
      <formula>$D80="SNB"</formula>
    </cfRule>
    <cfRule type="expression" dxfId="1165" priority="1439">
      <formula>$D80="SNA"</formula>
    </cfRule>
  </conditionalFormatting>
  <conditionalFormatting sqref="I81:I84 I86">
    <cfRule type="expression" dxfId="1164" priority="1414">
      <formula>$D81="OPN"</formula>
    </cfRule>
    <cfRule type="expression" dxfId="1163" priority="1415">
      <formula>$D81="RES"</formula>
    </cfRule>
    <cfRule type="expression" dxfId="1162" priority="1416">
      <formula>$D81="SMOD"</formula>
    </cfRule>
    <cfRule type="expression" dxfId="1161" priority="1417">
      <formula>$D81="CDMOD"</formula>
    </cfRule>
    <cfRule type="expression" dxfId="1160" priority="1418">
      <formula>$D81="ABMOD"</formula>
    </cfRule>
    <cfRule type="expression" dxfId="1159" priority="1419">
      <formula>$D81="NDC"</formula>
    </cfRule>
    <cfRule type="expression" dxfId="1158" priority="1420">
      <formula>$D81="NCC"</formula>
    </cfRule>
    <cfRule type="expression" dxfId="1157" priority="1421">
      <formula>$D81="NBC"</formula>
    </cfRule>
    <cfRule type="expression" dxfId="1156" priority="1422">
      <formula>$D81="NAC"</formula>
    </cfRule>
    <cfRule type="expression" dxfId="1155" priority="1423">
      <formula>$D81="SND"</formula>
    </cfRule>
    <cfRule type="expression" dxfId="1154" priority="1424">
      <formula>$D81="SNC"</formula>
    </cfRule>
    <cfRule type="expression" dxfId="1153" priority="1425">
      <formula>$D81="SNB"</formula>
    </cfRule>
    <cfRule type="expression" dxfId="1152" priority="1426">
      <formula>$D81="SNA"</formula>
    </cfRule>
  </conditionalFormatting>
  <conditionalFormatting sqref="I89">
    <cfRule type="expression" dxfId="1151" priority="1401">
      <formula>$D89="OPN"</formula>
    </cfRule>
    <cfRule type="expression" dxfId="1150" priority="1402">
      <formula>$D89="RES"</formula>
    </cfRule>
    <cfRule type="expression" dxfId="1149" priority="1403">
      <formula>$D89="SMOD"</formula>
    </cfRule>
    <cfRule type="expression" dxfId="1148" priority="1404">
      <formula>$D89="CDMOD"</formula>
    </cfRule>
    <cfRule type="expression" dxfId="1147" priority="1405">
      <formula>$D89="ABMOD"</formula>
    </cfRule>
    <cfRule type="expression" dxfId="1146" priority="1406">
      <formula>$D89="NDC"</formula>
    </cfRule>
    <cfRule type="expression" dxfId="1145" priority="1407">
      <formula>$D89="NCC"</formula>
    </cfRule>
    <cfRule type="expression" dxfId="1144" priority="1408">
      <formula>$D89="NBC"</formula>
    </cfRule>
    <cfRule type="expression" dxfId="1143" priority="1409">
      <formula>$D89="NAC"</formula>
    </cfRule>
    <cfRule type="expression" dxfId="1142" priority="1410">
      <formula>$D89="SND"</formula>
    </cfRule>
    <cfRule type="expression" dxfId="1141" priority="1411">
      <formula>$D89="SNC"</formula>
    </cfRule>
    <cfRule type="expression" dxfId="1140" priority="1412">
      <formula>$D89="SNB"</formula>
    </cfRule>
    <cfRule type="expression" dxfId="1139" priority="1413">
      <formula>$D89="SNA"</formula>
    </cfRule>
  </conditionalFormatting>
  <conditionalFormatting sqref="I90:I92">
    <cfRule type="expression" dxfId="1138" priority="1388">
      <formula>$D90="OPN"</formula>
    </cfRule>
    <cfRule type="expression" dxfId="1137" priority="1389">
      <formula>$D90="RES"</formula>
    </cfRule>
    <cfRule type="expression" dxfId="1136" priority="1390">
      <formula>$D90="SMOD"</formula>
    </cfRule>
    <cfRule type="expression" dxfId="1135" priority="1391">
      <formula>$D90="CDMOD"</formula>
    </cfRule>
    <cfRule type="expression" dxfId="1134" priority="1392">
      <formula>$D90="ABMOD"</formula>
    </cfRule>
    <cfRule type="expression" dxfId="1133" priority="1393">
      <formula>$D90="NDC"</formula>
    </cfRule>
    <cfRule type="expression" dxfId="1132" priority="1394">
      <formula>$D90="NCC"</formula>
    </cfRule>
    <cfRule type="expression" dxfId="1131" priority="1395">
      <formula>$D90="NBC"</formula>
    </cfRule>
    <cfRule type="expression" dxfId="1130" priority="1396">
      <formula>$D90="NAC"</formula>
    </cfRule>
    <cfRule type="expression" dxfId="1129" priority="1397">
      <formula>$D90="SND"</formula>
    </cfRule>
    <cfRule type="expression" dxfId="1128" priority="1398">
      <formula>$D90="SNC"</formula>
    </cfRule>
    <cfRule type="expression" dxfId="1127" priority="1399">
      <formula>$D90="SNB"</formula>
    </cfRule>
    <cfRule type="expression" dxfId="1126" priority="1400">
      <formula>$D90="SNA"</formula>
    </cfRule>
  </conditionalFormatting>
  <conditionalFormatting sqref="I96">
    <cfRule type="expression" dxfId="1125" priority="1375">
      <formula>$D96="OPN"</formula>
    </cfRule>
    <cfRule type="expression" dxfId="1124" priority="1376">
      <formula>$D96="RES"</formula>
    </cfRule>
    <cfRule type="expression" dxfId="1123" priority="1377">
      <formula>$D96="SMOD"</formula>
    </cfRule>
    <cfRule type="expression" dxfId="1122" priority="1378">
      <formula>$D96="CDMOD"</formula>
    </cfRule>
    <cfRule type="expression" dxfId="1121" priority="1379">
      <formula>$D96="ABMOD"</formula>
    </cfRule>
    <cfRule type="expression" dxfId="1120" priority="1380">
      <formula>$D96="NDC"</formula>
    </cfRule>
    <cfRule type="expression" dxfId="1119" priority="1381">
      <formula>$D96="NCC"</formula>
    </cfRule>
    <cfRule type="expression" dxfId="1118" priority="1382">
      <formula>$D96="NBC"</formula>
    </cfRule>
    <cfRule type="expression" dxfId="1117" priority="1383">
      <formula>$D96="NAC"</formula>
    </cfRule>
    <cfRule type="expression" dxfId="1116" priority="1384">
      <formula>$D96="SND"</formula>
    </cfRule>
    <cfRule type="expression" dxfId="1115" priority="1385">
      <formula>$D96="SNC"</formula>
    </cfRule>
    <cfRule type="expression" dxfId="1114" priority="1386">
      <formula>$D96="SNB"</formula>
    </cfRule>
    <cfRule type="expression" dxfId="1113" priority="1387">
      <formula>$D96="SNA"</formula>
    </cfRule>
  </conditionalFormatting>
  <conditionalFormatting sqref="I97:I100">
    <cfRule type="expression" dxfId="1112" priority="1362">
      <formula>$D97="OPN"</formula>
    </cfRule>
    <cfRule type="expression" dxfId="1111" priority="1363">
      <formula>$D97="RES"</formula>
    </cfRule>
    <cfRule type="expression" dxfId="1110" priority="1364">
      <formula>$D97="SMOD"</formula>
    </cfRule>
    <cfRule type="expression" dxfId="1109" priority="1365">
      <formula>$D97="CDMOD"</formula>
    </cfRule>
    <cfRule type="expression" dxfId="1108" priority="1366">
      <formula>$D97="ABMOD"</formula>
    </cfRule>
    <cfRule type="expression" dxfId="1107" priority="1367">
      <formula>$D97="NDC"</formula>
    </cfRule>
    <cfRule type="expression" dxfId="1106" priority="1368">
      <formula>$D97="NCC"</formula>
    </cfRule>
    <cfRule type="expression" dxfId="1105" priority="1369">
      <formula>$D97="NBC"</formula>
    </cfRule>
    <cfRule type="expression" dxfId="1104" priority="1370">
      <formula>$D97="NAC"</formula>
    </cfRule>
    <cfRule type="expression" dxfId="1103" priority="1371">
      <formula>$D97="SND"</formula>
    </cfRule>
    <cfRule type="expression" dxfId="1102" priority="1372">
      <formula>$D97="SNC"</formula>
    </cfRule>
    <cfRule type="expression" dxfId="1101" priority="1373">
      <formula>$D97="SNB"</formula>
    </cfRule>
    <cfRule type="expression" dxfId="1100" priority="1374">
      <formula>$D97="SNA"</formula>
    </cfRule>
  </conditionalFormatting>
  <conditionalFormatting sqref="I103">
    <cfRule type="expression" dxfId="1099" priority="1349">
      <formula>$D103="OPN"</formula>
    </cfRule>
    <cfRule type="expression" dxfId="1098" priority="1350">
      <formula>$D103="RES"</formula>
    </cfRule>
    <cfRule type="expression" dxfId="1097" priority="1351">
      <formula>$D103="SMOD"</formula>
    </cfRule>
    <cfRule type="expression" dxfId="1096" priority="1352">
      <formula>$D103="CDMOD"</formula>
    </cfRule>
    <cfRule type="expression" dxfId="1095" priority="1353">
      <formula>$D103="ABMOD"</formula>
    </cfRule>
    <cfRule type="expression" dxfId="1094" priority="1354">
      <formula>$D103="NDC"</formula>
    </cfRule>
    <cfRule type="expression" dxfId="1093" priority="1355">
      <formula>$D103="NCC"</formula>
    </cfRule>
    <cfRule type="expression" dxfId="1092" priority="1356">
      <formula>$D103="NBC"</formula>
    </cfRule>
    <cfRule type="expression" dxfId="1091" priority="1357">
      <formula>$D103="NAC"</formula>
    </cfRule>
    <cfRule type="expression" dxfId="1090" priority="1358">
      <formula>$D103="SND"</formula>
    </cfRule>
    <cfRule type="expression" dxfId="1089" priority="1359">
      <formula>$D103="SNC"</formula>
    </cfRule>
    <cfRule type="expression" dxfId="1088" priority="1360">
      <formula>$D103="SNB"</formula>
    </cfRule>
    <cfRule type="expression" dxfId="1087" priority="1361">
      <formula>$D103="SNA"</formula>
    </cfRule>
  </conditionalFormatting>
  <conditionalFormatting sqref="I104:I107">
    <cfRule type="expression" dxfId="1086" priority="1336">
      <formula>$D104="OPN"</formula>
    </cfRule>
    <cfRule type="expression" dxfId="1085" priority="1337">
      <formula>$D104="RES"</formula>
    </cfRule>
    <cfRule type="expression" dxfId="1084" priority="1338">
      <formula>$D104="SMOD"</formula>
    </cfRule>
    <cfRule type="expression" dxfId="1083" priority="1339">
      <formula>$D104="CDMOD"</formula>
    </cfRule>
    <cfRule type="expression" dxfId="1082" priority="1340">
      <formula>$D104="ABMOD"</formula>
    </cfRule>
    <cfRule type="expression" dxfId="1081" priority="1341">
      <formula>$D104="NDC"</formula>
    </cfRule>
    <cfRule type="expression" dxfId="1080" priority="1342">
      <formula>$D104="NCC"</formula>
    </cfRule>
    <cfRule type="expression" dxfId="1079" priority="1343">
      <formula>$D104="NBC"</formula>
    </cfRule>
    <cfRule type="expression" dxfId="1078" priority="1344">
      <formula>$D104="NAC"</formula>
    </cfRule>
    <cfRule type="expression" dxfId="1077" priority="1345">
      <formula>$D104="SND"</formula>
    </cfRule>
    <cfRule type="expression" dxfId="1076" priority="1346">
      <formula>$D104="SNC"</formula>
    </cfRule>
    <cfRule type="expression" dxfId="1075" priority="1347">
      <formula>$D104="SNB"</formula>
    </cfRule>
    <cfRule type="expression" dxfId="1074" priority="1348">
      <formula>$D104="SNA"</formula>
    </cfRule>
  </conditionalFormatting>
  <conditionalFormatting sqref="I110">
    <cfRule type="expression" dxfId="1073" priority="1323">
      <formula>$D110="OPN"</formula>
    </cfRule>
    <cfRule type="expression" dxfId="1072" priority="1324">
      <formula>$D110="RES"</formula>
    </cfRule>
    <cfRule type="expression" dxfId="1071" priority="1325">
      <formula>$D110="SMOD"</formula>
    </cfRule>
    <cfRule type="expression" dxfId="1070" priority="1326">
      <formula>$D110="CDMOD"</formula>
    </cfRule>
    <cfRule type="expression" dxfId="1069" priority="1327">
      <formula>$D110="ABMOD"</formula>
    </cfRule>
    <cfRule type="expression" dxfId="1068" priority="1328">
      <formula>$D110="NDC"</formula>
    </cfRule>
    <cfRule type="expression" dxfId="1067" priority="1329">
      <formula>$D110="NCC"</formula>
    </cfRule>
    <cfRule type="expression" dxfId="1066" priority="1330">
      <formula>$D110="NBC"</formula>
    </cfRule>
    <cfRule type="expression" dxfId="1065" priority="1331">
      <formula>$D110="NAC"</formula>
    </cfRule>
    <cfRule type="expression" dxfId="1064" priority="1332">
      <formula>$D110="SND"</formula>
    </cfRule>
    <cfRule type="expression" dxfId="1063" priority="1333">
      <formula>$D110="SNC"</formula>
    </cfRule>
    <cfRule type="expression" dxfId="1062" priority="1334">
      <formula>$D110="SNB"</formula>
    </cfRule>
    <cfRule type="expression" dxfId="1061" priority="1335">
      <formula>$D110="SNA"</formula>
    </cfRule>
  </conditionalFormatting>
  <conditionalFormatting sqref="I111:I114">
    <cfRule type="expression" dxfId="1060" priority="1310">
      <formula>$D111="OPN"</formula>
    </cfRule>
    <cfRule type="expression" dxfId="1059" priority="1311">
      <formula>$D111="RES"</formula>
    </cfRule>
    <cfRule type="expression" dxfId="1058" priority="1312">
      <formula>$D111="SMOD"</formula>
    </cfRule>
    <cfRule type="expression" dxfId="1057" priority="1313">
      <formula>$D111="CDMOD"</formula>
    </cfRule>
    <cfRule type="expression" dxfId="1056" priority="1314">
      <formula>$D111="ABMOD"</formula>
    </cfRule>
    <cfRule type="expression" dxfId="1055" priority="1315">
      <formula>$D111="NDC"</formula>
    </cfRule>
    <cfRule type="expression" dxfId="1054" priority="1316">
      <formula>$D111="NCC"</formula>
    </cfRule>
    <cfRule type="expression" dxfId="1053" priority="1317">
      <formula>$D111="NBC"</formula>
    </cfRule>
    <cfRule type="expression" dxfId="1052" priority="1318">
      <formula>$D111="NAC"</formula>
    </cfRule>
    <cfRule type="expression" dxfId="1051" priority="1319">
      <formula>$D111="SND"</formula>
    </cfRule>
    <cfRule type="expression" dxfId="1050" priority="1320">
      <formula>$D111="SNC"</formula>
    </cfRule>
    <cfRule type="expression" dxfId="1049" priority="1321">
      <formula>$D111="SNB"</formula>
    </cfRule>
    <cfRule type="expression" dxfId="1048" priority="1322">
      <formula>$D111="SNA"</formula>
    </cfRule>
  </conditionalFormatting>
  <conditionalFormatting sqref="J31:J35">
    <cfRule type="expression" dxfId="1047" priority="1284">
      <formula>$D31="OPN"</formula>
    </cfRule>
    <cfRule type="expression" dxfId="1046" priority="1285">
      <formula>$D31="RES"</formula>
    </cfRule>
    <cfRule type="expression" dxfId="1045" priority="1286">
      <formula>$D31="SMOD"</formula>
    </cfRule>
    <cfRule type="expression" dxfId="1044" priority="1287">
      <formula>$D31="CDMOD"</formula>
    </cfRule>
    <cfRule type="expression" dxfId="1043" priority="1288">
      <formula>$D31="ABMOD"</formula>
    </cfRule>
    <cfRule type="expression" dxfId="1042" priority="1289">
      <formula>$D31="NDC"</formula>
    </cfRule>
    <cfRule type="expression" dxfId="1041" priority="1290">
      <formula>$D31="NCC"</formula>
    </cfRule>
    <cfRule type="expression" dxfId="1040" priority="1291">
      <formula>$D31="NBC"</formula>
    </cfRule>
    <cfRule type="expression" dxfId="1039" priority="1292">
      <formula>$D31="NAC"</formula>
    </cfRule>
    <cfRule type="expression" dxfId="1038" priority="1293">
      <formula>$D31="SND"</formula>
    </cfRule>
    <cfRule type="expression" dxfId="1037" priority="1294">
      <formula>$D31="SNC"</formula>
    </cfRule>
    <cfRule type="expression" dxfId="1036" priority="1295">
      <formula>$D31="SNB"</formula>
    </cfRule>
    <cfRule type="expression" dxfId="1035" priority="1296">
      <formula>$D31="SNA"</formula>
    </cfRule>
  </conditionalFormatting>
  <conditionalFormatting sqref="J38:J42">
    <cfRule type="expression" dxfId="1034" priority="1271">
      <formula>$D38="OPN"</formula>
    </cfRule>
    <cfRule type="expression" dxfId="1033" priority="1272">
      <formula>$D38="RES"</formula>
    </cfRule>
    <cfRule type="expression" dxfId="1032" priority="1273">
      <formula>$D38="SMOD"</formula>
    </cfRule>
    <cfRule type="expression" dxfId="1031" priority="1274">
      <formula>$D38="CDMOD"</formula>
    </cfRule>
    <cfRule type="expression" dxfId="1030" priority="1275">
      <formula>$D38="ABMOD"</formula>
    </cfRule>
    <cfRule type="expression" dxfId="1029" priority="1276">
      <formula>$D38="NDC"</formula>
    </cfRule>
    <cfRule type="expression" dxfId="1028" priority="1277">
      <formula>$D38="NCC"</formula>
    </cfRule>
    <cfRule type="expression" dxfId="1027" priority="1278">
      <formula>$D38="NBC"</formula>
    </cfRule>
    <cfRule type="expression" dxfId="1026" priority="1279">
      <formula>$D38="NAC"</formula>
    </cfRule>
    <cfRule type="expression" dxfId="1025" priority="1280">
      <formula>$D38="SND"</formula>
    </cfRule>
    <cfRule type="expression" dxfId="1024" priority="1281">
      <formula>$D38="SNC"</formula>
    </cfRule>
    <cfRule type="expression" dxfId="1023" priority="1282">
      <formula>$D38="SNB"</formula>
    </cfRule>
    <cfRule type="expression" dxfId="1022" priority="1283">
      <formula>$D38="SNA"</formula>
    </cfRule>
  </conditionalFormatting>
  <conditionalFormatting sqref="J45:J49">
    <cfRule type="expression" dxfId="1021" priority="1258">
      <formula>$D45="OPN"</formula>
    </cfRule>
    <cfRule type="expression" dxfId="1020" priority="1259">
      <formula>$D45="RES"</formula>
    </cfRule>
    <cfRule type="expression" dxfId="1019" priority="1260">
      <formula>$D45="SMOD"</formula>
    </cfRule>
    <cfRule type="expression" dxfId="1018" priority="1261">
      <formula>$D45="CDMOD"</formula>
    </cfRule>
    <cfRule type="expression" dxfId="1017" priority="1262">
      <formula>$D45="ABMOD"</formula>
    </cfRule>
    <cfRule type="expression" dxfId="1016" priority="1263">
      <formula>$D45="NDC"</formula>
    </cfRule>
    <cfRule type="expression" dxfId="1015" priority="1264">
      <formula>$D45="NCC"</formula>
    </cfRule>
    <cfRule type="expression" dxfId="1014" priority="1265">
      <formula>$D45="NBC"</formula>
    </cfRule>
    <cfRule type="expression" dxfId="1013" priority="1266">
      <formula>$D45="NAC"</formula>
    </cfRule>
    <cfRule type="expression" dxfId="1012" priority="1267">
      <formula>$D45="SND"</formula>
    </cfRule>
    <cfRule type="expression" dxfId="1011" priority="1268">
      <formula>$D45="SNC"</formula>
    </cfRule>
    <cfRule type="expression" dxfId="1010" priority="1269">
      <formula>$D45="SNB"</formula>
    </cfRule>
    <cfRule type="expression" dxfId="1009" priority="1270">
      <formula>$D45="SNA"</formula>
    </cfRule>
  </conditionalFormatting>
  <conditionalFormatting sqref="J52:J56">
    <cfRule type="expression" dxfId="1008" priority="1245">
      <formula>$D52="OPN"</formula>
    </cfRule>
    <cfRule type="expression" dxfId="1007" priority="1246">
      <formula>$D52="RES"</formula>
    </cfRule>
    <cfRule type="expression" dxfId="1006" priority="1247">
      <formula>$D52="SMOD"</formula>
    </cfRule>
    <cfRule type="expression" dxfId="1005" priority="1248">
      <formula>$D52="CDMOD"</formula>
    </cfRule>
    <cfRule type="expression" dxfId="1004" priority="1249">
      <formula>$D52="ABMOD"</formula>
    </cfRule>
    <cfRule type="expression" dxfId="1003" priority="1250">
      <formula>$D52="NDC"</formula>
    </cfRule>
    <cfRule type="expression" dxfId="1002" priority="1251">
      <formula>$D52="NCC"</formula>
    </cfRule>
    <cfRule type="expression" dxfId="1001" priority="1252">
      <formula>$D52="NBC"</formula>
    </cfRule>
    <cfRule type="expression" dxfId="1000" priority="1253">
      <formula>$D52="NAC"</formula>
    </cfRule>
    <cfRule type="expression" dxfId="999" priority="1254">
      <formula>$D52="SND"</formula>
    </cfRule>
    <cfRule type="expression" dxfId="998" priority="1255">
      <formula>$D52="SNC"</formula>
    </cfRule>
    <cfRule type="expression" dxfId="997" priority="1256">
      <formula>$D52="SNB"</formula>
    </cfRule>
    <cfRule type="expression" dxfId="996" priority="1257">
      <formula>$D52="SNA"</formula>
    </cfRule>
  </conditionalFormatting>
  <conditionalFormatting sqref="J60:J63">
    <cfRule type="expression" dxfId="995" priority="1232">
      <formula>$D60="OPN"</formula>
    </cfRule>
    <cfRule type="expression" dxfId="994" priority="1233">
      <formula>$D60="RES"</formula>
    </cfRule>
    <cfRule type="expression" dxfId="993" priority="1234">
      <formula>$D60="SMOD"</formula>
    </cfRule>
    <cfRule type="expression" dxfId="992" priority="1235">
      <formula>$D60="CDMOD"</formula>
    </cfRule>
    <cfRule type="expression" dxfId="991" priority="1236">
      <formula>$D60="ABMOD"</formula>
    </cfRule>
    <cfRule type="expression" dxfId="990" priority="1237">
      <formula>$D60="NDC"</formula>
    </cfRule>
    <cfRule type="expression" dxfId="989" priority="1238">
      <formula>$D60="NCC"</formula>
    </cfRule>
    <cfRule type="expression" dxfId="988" priority="1239">
      <formula>$D60="NBC"</formula>
    </cfRule>
    <cfRule type="expression" dxfId="987" priority="1240">
      <formula>$D60="NAC"</formula>
    </cfRule>
    <cfRule type="expression" dxfId="986" priority="1241">
      <formula>$D60="SND"</formula>
    </cfRule>
    <cfRule type="expression" dxfId="985" priority="1242">
      <formula>$D60="SNC"</formula>
    </cfRule>
    <cfRule type="expression" dxfId="984" priority="1243">
      <formula>$D60="SNB"</formula>
    </cfRule>
    <cfRule type="expression" dxfId="983" priority="1244">
      <formula>$D60="SNA"</formula>
    </cfRule>
  </conditionalFormatting>
  <conditionalFormatting sqref="J66:J70">
    <cfRule type="expression" dxfId="982" priority="1219">
      <formula>$D66="OPN"</formula>
    </cfRule>
    <cfRule type="expression" dxfId="981" priority="1220">
      <formula>$D66="RES"</formula>
    </cfRule>
    <cfRule type="expression" dxfId="980" priority="1221">
      <formula>$D66="SMOD"</formula>
    </cfRule>
    <cfRule type="expression" dxfId="979" priority="1222">
      <formula>$D66="CDMOD"</formula>
    </cfRule>
    <cfRule type="expression" dxfId="978" priority="1223">
      <formula>$D66="ABMOD"</formula>
    </cfRule>
    <cfRule type="expression" dxfId="977" priority="1224">
      <formula>$D66="NDC"</formula>
    </cfRule>
    <cfRule type="expression" dxfId="976" priority="1225">
      <formula>$D66="NCC"</formula>
    </cfRule>
    <cfRule type="expression" dxfId="975" priority="1226">
      <formula>$D66="NBC"</formula>
    </cfRule>
    <cfRule type="expression" dxfId="974" priority="1227">
      <formula>$D66="NAC"</formula>
    </cfRule>
    <cfRule type="expression" dxfId="973" priority="1228">
      <formula>$D66="SND"</formula>
    </cfRule>
    <cfRule type="expression" dxfId="972" priority="1229">
      <formula>$D66="SNC"</formula>
    </cfRule>
    <cfRule type="expression" dxfId="971" priority="1230">
      <formula>$D66="SNB"</formula>
    </cfRule>
    <cfRule type="expression" dxfId="970" priority="1231">
      <formula>$D66="SNA"</formula>
    </cfRule>
  </conditionalFormatting>
  <conditionalFormatting sqref="J73:J77">
    <cfRule type="expression" dxfId="969" priority="1206">
      <formula>$D73="OPN"</formula>
    </cfRule>
    <cfRule type="expression" dxfId="968" priority="1207">
      <formula>$D73="RES"</formula>
    </cfRule>
    <cfRule type="expression" dxfId="967" priority="1208">
      <formula>$D73="SMOD"</formula>
    </cfRule>
    <cfRule type="expression" dxfId="966" priority="1209">
      <formula>$D73="CDMOD"</formula>
    </cfRule>
    <cfRule type="expression" dxfId="965" priority="1210">
      <formula>$D73="ABMOD"</formula>
    </cfRule>
    <cfRule type="expression" dxfId="964" priority="1211">
      <formula>$D73="NDC"</formula>
    </cfRule>
    <cfRule type="expression" dxfId="963" priority="1212">
      <formula>$D73="NCC"</formula>
    </cfRule>
    <cfRule type="expression" dxfId="962" priority="1213">
      <formula>$D73="NBC"</formula>
    </cfRule>
    <cfRule type="expression" dxfId="961" priority="1214">
      <formula>$D73="NAC"</formula>
    </cfRule>
    <cfRule type="expression" dxfId="960" priority="1215">
      <formula>$D73="SND"</formula>
    </cfRule>
    <cfRule type="expression" dxfId="959" priority="1216">
      <formula>$D73="SNC"</formula>
    </cfRule>
    <cfRule type="expression" dxfId="958" priority="1217">
      <formula>$D73="SNB"</formula>
    </cfRule>
    <cfRule type="expression" dxfId="957" priority="1218">
      <formula>$D73="SNA"</formula>
    </cfRule>
  </conditionalFormatting>
  <conditionalFormatting sqref="J80:J84">
    <cfRule type="expression" dxfId="956" priority="1193">
      <formula>$D80="OPN"</formula>
    </cfRule>
    <cfRule type="expression" dxfId="955" priority="1194">
      <formula>$D80="RES"</formula>
    </cfRule>
    <cfRule type="expression" dxfId="954" priority="1195">
      <formula>$D80="SMOD"</formula>
    </cfRule>
    <cfRule type="expression" dxfId="953" priority="1196">
      <formula>$D80="CDMOD"</formula>
    </cfRule>
    <cfRule type="expression" dxfId="952" priority="1197">
      <formula>$D80="ABMOD"</formula>
    </cfRule>
    <cfRule type="expression" dxfId="951" priority="1198">
      <formula>$D80="NDC"</formula>
    </cfRule>
    <cfRule type="expression" dxfId="950" priority="1199">
      <formula>$D80="NCC"</formula>
    </cfRule>
    <cfRule type="expression" dxfId="949" priority="1200">
      <formula>$D80="NBC"</formula>
    </cfRule>
    <cfRule type="expression" dxfId="948" priority="1201">
      <formula>$D80="NAC"</formula>
    </cfRule>
    <cfRule type="expression" dxfId="947" priority="1202">
      <formula>$D80="SND"</formula>
    </cfRule>
    <cfRule type="expression" dxfId="946" priority="1203">
      <formula>$D80="SNC"</formula>
    </cfRule>
    <cfRule type="expression" dxfId="945" priority="1204">
      <formula>$D80="SNB"</formula>
    </cfRule>
    <cfRule type="expression" dxfId="944" priority="1205">
      <formula>$D80="SNA"</formula>
    </cfRule>
  </conditionalFormatting>
  <conditionalFormatting sqref="J89:J90 J92">
    <cfRule type="expression" dxfId="943" priority="1180">
      <formula>$D89="OPN"</formula>
    </cfRule>
    <cfRule type="expression" dxfId="942" priority="1181">
      <formula>$D89="RES"</formula>
    </cfRule>
    <cfRule type="expression" dxfId="941" priority="1182">
      <formula>$D89="SMOD"</formula>
    </cfRule>
    <cfRule type="expression" dxfId="940" priority="1183">
      <formula>$D89="CDMOD"</formula>
    </cfRule>
    <cfRule type="expression" dxfId="939" priority="1184">
      <formula>$D89="ABMOD"</formula>
    </cfRule>
    <cfRule type="expression" dxfId="938" priority="1185">
      <formula>$D89="NDC"</formula>
    </cfRule>
    <cfRule type="expression" dxfId="937" priority="1186">
      <formula>$D89="NCC"</formula>
    </cfRule>
    <cfRule type="expression" dxfId="936" priority="1187">
      <formula>$D89="NBC"</formula>
    </cfRule>
    <cfRule type="expression" dxfId="935" priority="1188">
      <formula>$D89="NAC"</formula>
    </cfRule>
    <cfRule type="expression" dxfId="934" priority="1189">
      <formula>$D89="SND"</formula>
    </cfRule>
    <cfRule type="expression" dxfId="933" priority="1190">
      <formula>$D89="SNC"</formula>
    </cfRule>
    <cfRule type="expression" dxfId="932" priority="1191">
      <formula>$D89="SNB"</formula>
    </cfRule>
    <cfRule type="expression" dxfId="931" priority="1192">
      <formula>$D89="SNA"</formula>
    </cfRule>
  </conditionalFormatting>
  <conditionalFormatting sqref="J96:J100">
    <cfRule type="expression" dxfId="930" priority="1167">
      <formula>$D96="OPN"</formula>
    </cfRule>
    <cfRule type="expression" dxfId="929" priority="1168">
      <formula>$D96="RES"</formula>
    </cfRule>
    <cfRule type="expression" dxfId="928" priority="1169">
      <formula>$D96="SMOD"</formula>
    </cfRule>
    <cfRule type="expression" dxfId="927" priority="1170">
      <formula>$D96="CDMOD"</formula>
    </cfRule>
    <cfRule type="expression" dxfId="926" priority="1171">
      <formula>$D96="ABMOD"</formula>
    </cfRule>
    <cfRule type="expression" dxfId="925" priority="1172">
      <formula>$D96="NDC"</formula>
    </cfRule>
    <cfRule type="expression" dxfId="924" priority="1173">
      <formula>$D96="NCC"</formula>
    </cfRule>
    <cfRule type="expression" dxfId="923" priority="1174">
      <formula>$D96="NBC"</formula>
    </cfRule>
    <cfRule type="expression" dxfId="922" priority="1175">
      <formula>$D96="NAC"</formula>
    </cfRule>
    <cfRule type="expression" dxfId="921" priority="1176">
      <formula>$D96="SND"</formula>
    </cfRule>
    <cfRule type="expression" dxfId="920" priority="1177">
      <formula>$D96="SNC"</formula>
    </cfRule>
    <cfRule type="expression" dxfId="919" priority="1178">
      <formula>$D96="SNB"</formula>
    </cfRule>
    <cfRule type="expression" dxfId="918" priority="1179">
      <formula>$D96="SNA"</formula>
    </cfRule>
  </conditionalFormatting>
  <conditionalFormatting sqref="J103:J107">
    <cfRule type="expression" dxfId="917" priority="1154">
      <formula>$D103="OPN"</formula>
    </cfRule>
    <cfRule type="expression" dxfId="916" priority="1155">
      <formula>$D103="RES"</formula>
    </cfRule>
    <cfRule type="expression" dxfId="915" priority="1156">
      <formula>$D103="SMOD"</formula>
    </cfRule>
    <cfRule type="expression" dxfId="914" priority="1157">
      <formula>$D103="CDMOD"</formula>
    </cfRule>
    <cfRule type="expression" dxfId="913" priority="1158">
      <formula>$D103="ABMOD"</formula>
    </cfRule>
    <cfRule type="expression" dxfId="912" priority="1159">
      <formula>$D103="NDC"</formula>
    </cfRule>
    <cfRule type="expression" dxfId="911" priority="1160">
      <formula>$D103="NCC"</formula>
    </cfRule>
    <cfRule type="expression" dxfId="910" priority="1161">
      <formula>$D103="NBC"</formula>
    </cfRule>
    <cfRule type="expression" dxfId="909" priority="1162">
      <formula>$D103="NAC"</formula>
    </cfRule>
    <cfRule type="expression" dxfId="908" priority="1163">
      <formula>$D103="SND"</formula>
    </cfRule>
    <cfRule type="expression" dxfId="907" priority="1164">
      <formula>$D103="SNC"</formula>
    </cfRule>
    <cfRule type="expression" dxfId="906" priority="1165">
      <formula>$D103="SNB"</formula>
    </cfRule>
    <cfRule type="expression" dxfId="905" priority="1166">
      <formula>$D103="SNA"</formula>
    </cfRule>
  </conditionalFormatting>
  <conditionalFormatting sqref="J110:J114">
    <cfRule type="expression" dxfId="904" priority="1141">
      <formula>$D110="OPN"</formula>
    </cfRule>
    <cfRule type="expression" dxfId="903" priority="1142">
      <formula>$D110="RES"</formula>
    </cfRule>
    <cfRule type="expression" dxfId="902" priority="1143">
      <formula>$D110="SMOD"</formula>
    </cfRule>
    <cfRule type="expression" dxfId="901" priority="1144">
      <formula>$D110="CDMOD"</formula>
    </cfRule>
    <cfRule type="expression" dxfId="900" priority="1145">
      <formula>$D110="ABMOD"</formula>
    </cfRule>
    <cfRule type="expression" dxfId="899" priority="1146">
      <formula>$D110="NDC"</formula>
    </cfRule>
    <cfRule type="expression" dxfId="898" priority="1147">
      <formula>$D110="NCC"</formula>
    </cfRule>
    <cfRule type="expression" dxfId="897" priority="1148">
      <formula>$D110="NBC"</formula>
    </cfRule>
    <cfRule type="expression" dxfId="896" priority="1149">
      <formula>$D110="NAC"</formula>
    </cfRule>
    <cfRule type="expression" dxfId="895" priority="1150">
      <formula>$D110="SND"</formula>
    </cfRule>
    <cfRule type="expression" dxfId="894" priority="1151">
      <formula>$D110="SNC"</formula>
    </cfRule>
    <cfRule type="expression" dxfId="893" priority="1152">
      <formula>$D110="SNB"</formula>
    </cfRule>
    <cfRule type="expression" dxfId="892" priority="1153">
      <formula>$D110="SNA"</formula>
    </cfRule>
  </conditionalFormatting>
  <conditionalFormatting sqref="K24:M28">
    <cfRule type="expression" dxfId="891" priority="1128">
      <formula>$D24="OPN"</formula>
    </cfRule>
    <cfRule type="expression" dxfId="890" priority="1129">
      <formula>$D24="RES"</formula>
    </cfRule>
    <cfRule type="expression" dxfId="889" priority="1130">
      <formula>$D24="SMOD"</formula>
    </cfRule>
    <cfRule type="expression" dxfId="888" priority="1131">
      <formula>$D24="CDMOD"</formula>
    </cfRule>
    <cfRule type="expression" dxfId="887" priority="1132">
      <formula>$D24="ABMOD"</formula>
    </cfRule>
    <cfRule type="expression" dxfId="886" priority="1133">
      <formula>$D24="NDC"</formula>
    </cfRule>
    <cfRule type="expression" dxfId="885" priority="1134">
      <formula>$D24="NCC"</formula>
    </cfRule>
    <cfRule type="expression" dxfId="884" priority="1135">
      <formula>$D24="NBC"</formula>
    </cfRule>
    <cfRule type="expression" dxfId="883" priority="1136">
      <formula>$D24="NAC"</formula>
    </cfRule>
    <cfRule type="expression" dxfId="882" priority="1137">
      <formula>$D24="SND"</formula>
    </cfRule>
    <cfRule type="expression" dxfId="881" priority="1138">
      <formula>$D24="SNC"</formula>
    </cfRule>
    <cfRule type="expression" dxfId="880" priority="1139">
      <formula>$D24="SNB"</formula>
    </cfRule>
    <cfRule type="expression" dxfId="879" priority="1140">
      <formula>$D24="SNA"</formula>
    </cfRule>
  </conditionalFormatting>
  <conditionalFormatting sqref="K31:K35">
    <cfRule type="expression" dxfId="878" priority="1011">
      <formula>$D31="OPN"</formula>
    </cfRule>
    <cfRule type="expression" dxfId="877" priority="1012">
      <formula>$D31="RES"</formula>
    </cfRule>
    <cfRule type="expression" dxfId="876" priority="1013">
      <formula>$D31="SMOD"</formula>
    </cfRule>
    <cfRule type="expression" dxfId="875" priority="1014">
      <formula>$D31="CDMOD"</formula>
    </cfRule>
    <cfRule type="expression" dxfId="874" priority="1015">
      <formula>$D31="ABMOD"</formula>
    </cfRule>
    <cfRule type="expression" dxfId="873" priority="1016">
      <formula>$D31="NDC"</formula>
    </cfRule>
    <cfRule type="expression" dxfId="872" priority="1017">
      <formula>$D31="NCC"</formula>
    </cfRule>
    <cfRule type="expression" dxfId="871" priority="1018">
      <formula>$D31="NBC"</formula>
    </cfRule>
    <cfRule type="expression" dxfId="870" priority="1019">
      <formula>$D31="NAC"</formula>
    </cfRule>
    <cfRule type="expression" dxfId="869" priority="1020">
      <formula>$D31="SND"</formula>
    </cfRule>
    <cfRule type="expression" dxfId="868" priority="1021">
      <formula>$D31="SNC"</formula>
    </cfRule>
    <cfRule type="expression" dxfId="867" priority="1022">
      <formula>$D31="SNB"</formula>
    </cfRule>
    <cfRule type="expression" dxfId="866" priority="1023">
      <formula>$D31="SNA"</formula>
    </cfRule>
  </conditionalFormatting>
  <conditionalFormatting sqref="K38:K42">
    <cfRule type="expression" dxfId="865" priority="998">
      <formula>$D38="OPN"</formula>
    </cfRule>
    <cfRule type="expression" dxfId="864" priority="999">
      <formula>$D38="RES"</formula>
    </cfRule>
    <cfRule type="expression" dxfId="863" priority="1000">
      <formula>$D38="SMOD"</formula>
    </cfRule>
    <cfRule type="expression" dxfId="862" priority="1001">
      <formula>$D38="CDMOD"</formula>
    </cfRule>
    <cfRule type="expression" dxfId="861" priority="1002">
      <formula>$D38="ABMOD"</formula>
    </cfRule>
    <cfRule type="expression" dxfId="860" priority="1003">
      <formula>$D38="NDC"</formula>
    </cfRule>
    <cfRule type="expression" dxfId="859" priority="1004">
      <formula>$D38="NCC"</formula>
    </cfRule>
    <cfRule type="expression" dxfId="858" priority="1005">
      <formula>$D38="NBC"</formula>
    </cfRule>
    <cfRule type="expression" dxfId="857" priority="1006">
      <formula>$D38="NAC"</formula>
    </cfRule>
    <cfRule type="expression" dxfId="856" priority="1007">
      <formula>$D38="SND"</formula>
    </cfRule>
    <cfRule type="expression" dxfId="855" priority="1008">
      <formula>$D38="SNC"</formula>
    </cfRule>
    <cfRule type="expression" dxfId="854" priority="1009">
      <formula>$D38="SNB"</formula>
    </cfRule>
    <cfRule type="expression" dxfId="853" priority="1010">
      <formula>$D38="SNA"</formula>
    </cfRule>
  </conditionalFormatting>
  <conditionalFormatting sqref="K45:K49">
    <cfRule type="expression" dxfId="852" priority="985">
      <formula>$D45="OPN"</formula>
    </cfRule>
    <cfRule type="expression" dxfId="851" priority="986">
      <formula>$D45="RES"</formula>
    </cfRule>
    <cfRule type="expression" dxfId="850" priority="987">
      <formula>$D45="SMOD"</formula>
    </cfRule>
    <cfRule type="expression" dxfId="849" priority="988">
      <formula>$D45="CDMOD"</formula>
    </cfRule>
    <cfRule type="expression" dxfId="848" priority="989">
      <formula>$D45="ABMOD"</formula>
    </cfRule>
    <cfRule type="expression" dxfId="847" priority="990">
      <formula>$D45="NDC"</formula>
    </cfRule>
    <cfRule type="expression" dxfId="846" priority="991">
      <formula>$D45="NCC"</formula>
    </cfRule>
    <cfRule type="expression" dxfId="845" priority="992">
      <formula>$D45="NBC"</formula>
    </cfRule>
    <cfRule type="expression" dxfId="844" priority="993">
      <formula>$D45="NAC"</formula>
    </cfRule>
    <cfRule type="expression" dxfId="843" priority="994">
      <formula>$D45="SND"</formula>
    </cfRule>
    <cfRule type="expression" dxfId="842" priority="995">
      <formula>$D45="SNC"</formula>
    </cfRule>
    <cfRule type="expression" dxfId="841" priority="996">
      <formula>$D45="SNB"</formula>
    </cfRule>
    <cfRule type="expression" dxfId="840" priority="997">
      <formula>$D45="SNA"</formula>
    </cfRule>
  </conditionalFormatting>
  <conditionalFormatting sqref="K52:K56">
    <cfRule type="expression" dxfId="839" priority="972">
      <formula>$D52="OPN"</formula>
    </cfRule>
    <cfRule type="expression" dxfId="838" priority="973">
      <formula>$D52="RES"</formula>
    </cfRule>
    <cfRule type="expression" dxfId="837" priority="974">
      <formula>$D52="SMOD"</formula>
    </cfRule>
    <cfRule type="expression" dxfId="836" priority="975">
      <formula>$D52="CDMOD"</formula>
    </cfRule>
    <cfRule type="expression" dxfId="835" priority="976">
      <formula>$D52="ABMOD"</formula>
    </cfRule>
    <cfRule type="expression" dxfId="834" priority="977">
      <formula>$D52="NDC"</formula>
    </cfRule>
    <cfRule type="expression" dxfId="833" priority="978">
      <formula>$D52="NCC"</formula>
    </cfRule>
    <cfRule type="expression" dxfId="832" priority="979">
      <formula>$D52="NBC"</formula>
    </cfRule>
    <cfRule type="expression" dxfId="831" priority="980">
      <formula>$D52="NAC"</formula>
    </cfRule>
    <cfRule type="expression" dxfId="830" priority="981">
      <formula>$D52="SND"</formula>
    </cfRule>
    <cfRule type="expression" dxfId="829" priority="982">
      <formula>$D52="SNC"</formula>
    </cfRule>
    <cfRule type="expression" dxfId="828" priority="983">
      <formula>$D52="SNB"</formula>
    </cfRule>
    <cfRule type="expression" dxfId="827" priority="984">
      <formula>$D52="SNA"</formula>
    </cfRule>
  </conditionalFormatting>
  <conditionalFormatting sqref="K60:K63 M60">
    <cfRule type="expression" dxfId="826" priority="959">
      <formula>$D60="OPN"</formula>
    </cfRule>
    <cfRule type="expression" dxfId="825" priority="960">
      <formula>$D60="RES"</formula>
    </cfRule>
    <cfRule type="expression" dxfId="824" priority="961">
      <formula>$D60="SMOD"</formula>
    </cfRule>
    <cfRule type="expression" dxfId="823" priority="962">
      <formula>$D60="CDMOD"</formula>
    </cfRule>
    <cfRule type="expression" dxfId="822" priority="963">
      <formula>$D60="ABMOD"</formula>
    </cfRule>
    <cfRule type="expression" dxfId="821" priority="964">
      <formula>$D60="NDC"</formula>
    </cfRule>
    <cfRule type="expression" dxfId="820" priority="965">
      <formula>$D60="NCC"</formula>
    </cfRule>
    <cfRule type="expression" dxfId="819" priority="966">
      <formula>$D60="NBC"</formula>
    </cfRule>
    <cfRule type="expression" dxfId="818" priority="967">
      <formula>$D60="NAC"</formula>
    </cfRule>
    <cfRule type="expression" dxfId="817" priority="968">
      <formula>$D60="SND"</formula>
    </cfRule>
    <cfRule type="expression" dxfId="816" priority="969">
      <formula>$D60="SNC"</formula>
    </cfRule>
    <cfRule type="expression" dxfId="815" priority="970">
      <formula>$D60="SNB"</formula>
    </cfRule>
    <cfRule type="expression" dxfId="814" priority="971">
      <formula>$D60="SNA"</formula>
    </cfRule>
  </conditionalFormatting>
  <conditionalFormatting sqref="K66:K70">
    <cfRule type="expression" dxfId="813" priority="946">
      <formula>$D66="OPN"</formula>
    </cfRule>
    <cfRule type="expression" dxfId="812" priority="947">
      <formula>$D66="RES"</formula>
    </cfRule>
    <cfRule type="expression" dxfId="811" priority="948">
      <formula>$D66="SMOD"</formula>
    </cfRule>
    <cfRule type="expression" dxfId="810" priority="949">
      <formula>$D66="CDMOD"</formula>
    </cfRule>
    <cfRule type="expression" dxfId="809" priority="950">
      <formula>$D66="ABMOD"</formula>
    </cfRule>
    <cfRule type="expression" dxfId="808" priority="951">
      <formula>$D66="NDC"</formula>
    </cfRule>
    <cfRule type="expression" dxfId="807" priority="952">
      <formula>$D66="NCC"</formula>
    </cfRule>
    <cfRule type="expression" dxfId="806" priority="953">
      <formula>$D66="NBC"</formula>
    </cfRule>
    <cfRule type="expression" dxfId="805" priority="954">
      <formula>$D66="NAC"</formula>
    </cfRule>
    <cfRule type="expression" dxfId="804" priority="955">
      <formula>$D66="SND"</formula>
    </cfRule>
    <cfRule type="expression" dxfId="803" priority="956">
      <formula>$D66="SNC"</formula>
    </cfRule>
    <cfRule type="expression" dxfId="802" priority="957">
      <formula>$D66="SNB"</formula>
    </cfRule>
    <cfRule type="expression" dxfId="801" priority="958">
      <formula>$D66="SNA"</formula>
    </cfRule>
  </conditionalFormatting>
  <conditionalFormatting sqref="K73:K77">
    <cfRule type="expression" dxfId="800" priority="933">
      <formula>$D73="OPN"</formula>
    </cfRule>
    <cfRule type="expression" dxfId="799" priority="934">
      <formula>$D73="RES"</formula>
    </cfRule>
    <cfRule type="expression" dxfId="798" priority="935">
      <formula>$D73="SMOD"</formula>
    </cfRule>
    <cfRule type="expression" dxfId="797" priority="936">
      <formula>$D73="CDMOD"</formula>
    </cfRule>
    <cfRule type="expression" dxfId="796" priority="937">
      <formula>$D73="ABMOD"</formula>
    </cfRule>
    <cfRule type="expression" dxfId="795" priority="938">
      <formula>$D73="NDC"</formula>
    </cfRule>
    <cfRule type="expression" dxfId="794" priority="939">
      <formula>$D73="NCC"</formula>
    </cfRule>
    <cfRule type="expression" dxfId="793" priority="940">
      <formula>$D73="NBC"</formula>
    </cfRule>
    <cfRule type="expression" dxfId="792" priority="941">
      <formula>$D73="NAC"</formula>
    </cfRule>
    <cfRule type="expression" dxfId="791" priority="942">
      <formula>$D73="SND"</formula>
    </cfRule>
    <cfRule type="expression" dxfId="790" priority="943">
      <formula>$D73="SNC"</formula>
    </cfRule>
    <cfRule type="expression" dxfId="789" priority="944">
      <formula>$D73="SNB"</formula>
    </cfRule>
    <cfRule type="expression" dxfId="788" priority="945">
      <formula>$D73="SNA"</formula>
    </cfRule>
  </conditionalFormatting>
  <conditionalFormatting sqref="K80:K86 M85">
    <cfRule type="expression" dxfId="787" priority="920">
      <formula>$D80="OPN"</formula>
    </cfRule>
    <cfRule type="expression" dxfId="786" priority="921">
      <formula>$D80="RES"</formula>
    </cfRule>
    <cfRule type="expression" dxfId="785" priority="922">
      <formula>$D80="SMOD"</formula>
    </cfRule>
    <cfRule type="expression" dxfId="784" priority="923">
      <formula>$D80="CDMOD"</formula>
    </cfRule>
    <cfRule type="expression" dxfId="783" priority="924">
      <formula>$D80="ABMOD"</formula>
    </cfRule>
    <cfRule type="expression" dxfId="782" priority="925">
      <formula>$D80="NDC"</formula>
    </cfRule>
    <cfRule type="expression" dxfId="781" priority="926">
      <formula>$D80="NCC"</formula>
    </cfRule>
    <cfRule type="expression" dxfId="780" priority="927">
      <formula>$D80="NBC"</formula>
    </cfRule>
    <cfRule type="expression" dxfId="779" priority="928">
      <formula>$D80="NAC"</formula>
    </cfRule>
    <cfRule type="expression" dxfId="778" priority="929">
      <formula>$D80="SND"</formula>
    </cfRule>
    <cfRule type="expression" dxfId="777" priority="930">
      <formula>$D80="SNC"</formula>
    </cfRule>
    <cfRule type="expression" dxfId="776" priority="931">
      <formula>$D80="SNB"</formula>
    </cfRule>
    <cfRule type="expression" dxfId="775" priority="932">
      <formula>$D80="SNA"</formula>
    </cfRule>
  </conditionalFormatting>
  <conditionalFormatting sqref="K89:K90 K92:L92">
    <cfRule type="expression" dxfId="774" priority="907">
      <formula>$D89="OPN"</formula>
    </cfRule>
    <cfRule type="expression" dxfId="773" priority="908">
      <formula>$D89="RES"</formula>
    </cfRule>
    <cfRule type="expression" dxfId="772" priority="909">
      <formula>$D89="SMOD"</formula>
    </cfRule>
    <cfRule type="expression" dxfId="771" priority="910">
      <formula>$D89="CDMOD"</formula>
    </cfRule>
    <cfRule type="expression" dxfId="770" priority="911">
      <formula>$D89="ABMOD"</formula>
    </cfRule>
    <cfRule type="expression" dxfId="769" priority="912">
      <formula>$D89="NDC"</formula>
    </cfRule>
    <cfRule type="expression" dxfId="768" priority="913">
      <formula>$D89="NCC"</formula>
    </cfRule>
    <cfRule type="expression" dxfId="767" priority="914">
      <formula>$D89="NBC"</formula>
    </cfRule>
    <cfRule type="expression" dxfId="766" priority="915">
      <formula>$D89="NAC"</formula>
    </cfRule>
    <cfRule type="expression" dxfId="765" priority="916">
      <formula>$D89="SND"</formula>
    </cfRule>
    <cfRule type="expression" dxfId="764" priority="917">
      <formula>$D89="SNC"</formula>
    </cfRule>
    <cfRule type="expression" dxfId="763" priority="918">
      <formula>$D89="SNB"</formula>
    </cfRule>
    <cfRule type="expression" dxfId="762" priority="919">
      <formula>$D89="SNA"</formula>
    </cfRule>
  </conditionalFormatting>
  <conditionalFormatting sqref="J91">
    <cfRule type="expression" dxfId="761" priority="894">
      <formula>$D91="OPN"</formula>
    </cfRule>
    <cfRule type="expression" dxfId="760" priority="895">
      <formula>$D91="RES"</formula>
    </cfRule>
    <cfRule type="expression" dxfId="759" priority="896">
      <formula>$D91="SMOD"</formula>
    </cfRule>
    <cfRule type="expression" dxfId="758" priority="897">
      <formula>$D91="CDMOD"</formula>
    </cfRule>
    <cfRule type="expression" dxfId="757" priority="898">
      <formula>$D91="ABMOD"</formula>
    </cfRule>
    <cfRule type="expression" dxfId="756" priority="899">
      <formula>$D91="NDC"</formula>
    </cfRule>
    <cfRule type="expression" dxfId="755" priority="900">
      <formula>$D91="NCC"</formula>
    </cfRule>
    <cfRule type="expression" dxfId="754" priority="901">
      <formula>$D91="NBC"</formula>
    </cfRule>
    <cfRule type="expression" dxfId="753" priority="902">
      <formula>$D91="NAC"</formula>
    </cfRule>
    <cfRule type="expression" dxfId="752" priority="903">
      <formula>$D91="SND"</formula>
    </cfRule>
    <cfRule type="expression" dxfId="751" priority="904">
      <formula>$D91="SNC"</formula>
    </cfRule>
    <cfRule type="expression" dxfId="750" priority="905">
      <formula>$D91="SNB"</formula>
    </cfRule>
    <cfRule type="expression" dxfId="749" priority="906">
      <formula>$D91="SNA"</formula>
    </cfRule>
  </conditionalFormatting>
  <conditionalFormatting sqref="K91 M91">
    <cfRule type="expression" dxfId="748" priority="881">
      <formula>$D91="OPN"</formula>
    </cfRule>
    <cfRule type="expression" dxfId="747" priority="882">
      <formula>$D91="RES"</formula>
    </cfRule>
    <cfRule type="expression" dxfId="746" priority="883">
      <formula>$D91="SMOD"</formula>
    </cfRule>
    <cfRule type="expression" dxfId="745" priority="884">
      <formula>$D91="CDMOD"</formula>
    </cfRule>
    <cfRule type="expression" dxfId="744" priority="885">
      <formula>$D91="ABMOD"</formula>
    </cfRule>
    <cfRule type="expression" dxfId="743" priority="886">
      <formula>$D91="NDC"</formula>
    </cfRule>
    <cfRule type="expression" dxfId="742" priority="887">
      <formula>$D91="NCC"</formula>
    </cfRule>
    <cfRule type="expression" dxfId="741" priority="888">
      <formula>$D91="NBC"</formula>
    </cfRule>
    <cfRule type="expression" dxfId="740" priority="889">
      <formula>$D91="NAC"</formula>
    </cfRule>
    <cfRule type="expression" dxfId="739" priority="890">
      <formula>$D91="SND"</formula>
    </cfRule>
    <cfRule type="expression" dxfId="738" priority="891">
      <formula>$D91="SNC"</formula>
    </cfRule>
    <cfRule type="expression" dxfId="737" priority="892">
      <formula>$D91="SNB"</formula>
    </cfRule>
    <cfRule type="expression" dxfId="736" priority="893">
      <formula>$D91="SNA"</formula>
    </cfRule>
  </conditionalFormatting>
  <conditionalFormatting sqref="K96:K100">
    <cfRule type="expression" dxfId="735" priority="868">
      <formula>$D96="OPN"</formula>
    </cfRule>
    <cfRule type="expression" dxfId="734" priority="869">
      <formula>$D96="RES"</formula>
    </cfRule>
    <cfRule type="expression" dxfId="733" priority="870">
      <formula>$D96="SMOD"</formula>
    </cfRule>
    <cfRule type="expression" dxfId="732" priority="871">
      <formula>$D96="CDMOD"</formula>
    </cfRule>
    <cfRule type="expression" dxfId="731" priority="872">
      <formula>$D96="ABMOD"</formula>
    </cfRule>
    <cfRule type="expression" dxfId="730" priority="873">
      <formula>$D96="NDC"</formula>
    </cfRule>
    <cfRule type="expression" dxfId="729" priority="874">
      <formula>$D96="NCC"</formula>
    </cfRule>
    <cfRule type="expression" dxfId="728" priority="875">
      <formula>$D96="NBC"</formula>
    </cfRule>
    <cfRule type="expression" dxfId="727" priority="876">
      <formula>$D96="NAC"</formula>
    </cfRule>
    <cfRule type="expression" dxfId="726" priority="877">
      <formula>$D96="SND"</formula>
    </cfRule>
    <cfRule type="expression" dxfId="725" priority="878">
      <formula>$D96="SNC"</formula>
    </cfRule>
    <cfRule type="expression" dxfId="724" priority="879">
      <formula>$D96="SNB"</formula>
    </cfRule>
    <cfRule type="expression" dxfId="723" priority="880">
      <formula>$D96="SNA"</formula>
    </cfRule>
  </conditionalFormatting>
  <conditionalFormatting sqref="K103:K107">
    <cfRule type="expression" dxfId="722" priority="855">
      <formula>$D103="OPN"</formula>
    </cfRule>
    <cfRule type="expression" dxfId="721" priority="856">
      <formula>$D103="RES"</formula>
    </cfRule>
    <cfRule type="expression" dxfId="720" priority="857">
      <formula>$D103="SMOD"</formula>
    </cfRule>
    <cfRule type="expression" dxfId="719" priority="858">
      <formula>$D103="CDMOD"</formula>
    </cfRule>
    <cfRule type="expression" dxfId="718" priority="859">
      <formula>$D103="ABMOD"</formula>
    </cfRule>
    <cfRule type="expression" dxfId="717" priority="860">
      <formula>$D103="NDC"</formula>
    </cfRule>
    <cfRule type="expression" dxfId="716" priority="861">
      <formula>$D103="NCC"</formula>
    </cfRule>
    <cfRule type="expression" dxfId="715" priority="862">
      <formula>$D103="NBC"</formula>
    </cfRule>
    <cfRule type="expression" dxfId="714" priority="863">
      <formula>$D103="NAC"</formula>
    </cfRule>
    <cfRule type="expression" dxfId="713" priority="864">
      <formula>$D103="SND"</formula>
    </cfRule>
    <cfRule type="expression" dxfId="712" priority="865">
      <formula>$D103="SNC"</formula>
    </cfRule>
    <cfRule type="expression" dxfId="711" priority="866">
      <formula>$D103="SNB"</formula>
    </cfRule>
    <cfRule type="expression" dxfId="710" priority="867">
      <formula>$D103="SNA"</formula>
    </cfRule>
  </conditionalFormatting>
  <conditionalFormatting sqref="K110:K114">
    <cfRule type="expression" dxfId="709" priority="842">
      <formula>$D110="OPN"</formula>
    </cfRule>
    <cfRule type="expression" dxfId="708" priority="843">
      <formula>$D110="RES"</formula>
    </cfRule>
    <cfRule type="expression" dxfId="707" priority="844">
      <formula>$D110="SMOD"</formula>
    </cfRule>
    <cfRule type="expression" dxfId="706" priority="845">
      <formula>$D110="CDMOD"</formula>
    </cfRule>
    <cfRule type="expression" dxfId="705" priority="846">
      <formula>$D110="ABMOD"</formula>
    </cfRule>
    <cfRule type="expression" dxfId="704" priority="847">
      <formula>$D110="NDC"</formula>
    </cfRule>
    <cfRule type="expression" dxfId="703" priority="848">
      <formula>$D110="NCC"</formula>
    </cfRule>
    <cfRule type="expression" dxfId="702" priority="849">
      <formula>$D110="NBC"</formula>
    </cfRule>
    <cfRule type="expression" dxfId="701" priority="850">
      <formula>$D110="NAC"</formula>
    </cfRule>
    <cfRule type="expression" dxfId="700" priority="851">
      <formula>$D110="SND"</formula>
    </cfRule>
    <cfRule type="expression" dxfId="699" priority="852">
      <formula>$D110="SNC"</formula>
    </cfRule>
    <cfRule type="expression" dxfId="698" priority="853">
      <formula>$D110="SNB"</formula>
    </cfRule>
    <cfRule type="expression" dxfId="697" priority="854">
      <formula>$D110="SNA"</formula>
    </cfRule>
  </conditionalFormatting>
  <conditionalFormatting sqref="M31:M35">
    <cfRule type="expression" dxfId="696" priority="829">
      <formula>$D31="OPN"</formula>
    </cfRule>
    <cfRule type="expression" dxfId="695" priority="830">
      <formula>$D31="RES"</formula>
    </cfRule>
    <cfRule type="expression" dxfId="694" priority="831">
      <formula>$D31="SMOD"</formula>
    </cfRule>
    <cfRule type="expression" dxfId="693" priority="832">
      <formula>$D31="CDMOD"</formula>
    </cfRule>
    <cfRule type="expression" dxfId="692" priority="833">
      <formula>$D31="ABMOD"</formula>
    </cfRule>
    <cfRule type="expression" dxfId="691" priority="834">
      <formula>$D31="NDC"</formula>
    </cfRule>
    <cfRule type="expression" dxfId="690" priority="835">
      <formula>$D31="NCC"</formula>
    </cfRule>
    <cfRule type="expression" dxfId="689" priority="836">
      <formula>$D31="NBC"</formula>
    </cfRule>
    <cfRule type="expression" dxfId="688" priority="837">
      <formula>$D31="NAC"</formula>
    </cfRule>
    <cfRule type="expression" dxfId="687" priority="838">
      <formula>$D31="SND"</formula>
    </cfRule>
    <cfRule type="expression" dxfId="686" priority="839">
      <formula>$D31="SNC"</formula>
    </cfRule>
    <cfRule type="expression" dxfId="685" priority="840">
      <formula>$D31="SNB"</formula>
    </cfRule>
    <cfRule type="expression" dxfId="684" priority="841">
      <formula>$D31="SNA"</formula>
    </cfRule>
  </conditionalFormatting>
  <conditionalFormatting sqref="M38:M42">
    <cfRule type="expression" dxfId="683" priority="816">
      <formula>$D38="OPN"</formula>
    </cfRule>
    <cfRule type="expression" dxfId="682" priority="817">
      <formula>$D38="RES"</formula>
    </cfRule>
    <cfRule type="expression" dxfId="681" priority="818">
      <formula>$D38="SMOD"</formula>
    </cfRule>
    <cfRule type="expression" dxfId="680" priority="819">
      <formula>$D38="CDMOD"</formula>
    </cfRule>
    <cfRule type="expression" dxfId="679" priority="820">
      <formula>$D38="ABMOD"</formula>
    </cfRule>
    <cfRule type="expression" dxfId="678" priority="821">
      <formula>$D38="NDC"</formula>
    </cfRule>
    <cfRule type="expression" dxfId="677" priority="822">
      <formula>$D38="NCC"</formula>
    </cfRule>
    <cfRule type="expression" dxfId="676" priority="823">
      <formula>$D38="NBC"</formula>
    </cfRule>
    <cfRule type="expression" dxfId="675" priority="824">
      <formula>$D38="NAC"</formula>
    </cfRule>
    <cfRule type="expression" dxfId="674" priority="825">
      <formula>$D38="SND"</formula>
    </cfRule>
    <cfRule type="expression" dxfId="673" priority="826">
      <formula>$D38="SNC"</formula>
    </cfRule>
    <cfRule type="expression" dxfId="672" priority="827">
      <formula>$D38="SNB"</formula>
    </cfRule>
    <cfRule type="expression" dxfId="671" priority="828">
      <formula>$D38="SNA"</formula>
    </cfRule>
  </conditionalFormatting>
  <conditionalFormatting sqref="M45:M49">
    <cfRule type="expression" dxfId="670" priority="803">
      <formula>$D45="OPN"</formula>
    </cfRule>
    <cfRule type="expression" dxfId="669" priority="804">
      <formula>$D45="RES"</formula>
    </cfRule>
    <cfRule type="expression" dxfId="668" priority="805">
      <formula>$D45="SMOD"</formula>
    </cfRule>
    <cfRule type="expression" dxfId="667" priority="806">
      <formula>$D45="CDMOD"</formula>
    </cfRule>
    <cfRule type="expression" dxfId="666" priority="807">
      <formula>$D45="ABMOD"</formula>
    </cfRule>
    <cfRule type="expression" dxfId="665" priority="808">
      <formula>$D45="NDC"</formula>
    </cfRule>
    <cfRule type="expression" dxfId="664" priority="809">
      <formula>$D45="NCC"</formula>
    </cfRule>
    <cfRule type="expression" dxfId="663" priority="810">
      <formula>$D45="NBC"</formula>
    </cfRule>
    <cfRule type="expression" dxfId="662" priority="811">
      <formula>$D45="NAC"</formula>
    </cfRule>
    <cfRule type="expression" dxfId="661" priority="812">
      <formula>$D45="SND"</formula>
    </cfRule>
    <cfRule type="expression" dxfId="660" priority="813">
      <formula>$D45="SNC"</formula>
    </cfRule>
    <cfRule type="expression" dxfId="659" priority="814">
      <formula>$D45="SNB"</formula>
    </cfRule>
    <cfRule type="expression" dxfId="658" priority="815">
      <formula>$D45="SNA"</formula>
    </cfRule>
  </conditionalFormatting>
  <conditionalFormatting sqref="M52:M56">
    <cfRule type="expression" dxfId="657" priority="790">
      <formula>$D52="OPN"</formula>
    </cfRule>
    <cfRule type="expression" dxfId="656" priority="791">
      <formula>$D52="RES"</formula>
    </cfRule>
    <cfRule type="expression" dxfId="655" priority="792">
      <formula>$D52="SMOD"</formula>
    </cfRule>
    <cfRule type="expression" dxfId="654" priority="793">
      <formula>$D52="CDMOD"</formula>
    </cfRule>
    <cfRule type="expression" dxfId="653" priority="794">
      <formula>$D52="ABMOD"</formula>
    </cfRule>
    <cfRule type="expression" dxfId="652" priority="795">
      <formula>$D52="NDC"</formula>
    </cfRule>
    <cfRule type="expression" dxfId="651" priority="796">
      <formula>$D52="NCC"</formula>
    </cfRule>
    <cfRule type="expression" dxfId="650" priority="797">
      <formula>$D52="NBC"</formula>
    </cfRule>
    <cfRule type="expression" dxfId="649" priority="798">
      <formula>$D52="NAC"</formula>
    </cfRule>
    <cfRule type="expression" dxfId="648" priority="799">
      <formula>$D52="SND"</formula>
    </cfRule>
    <cfRule type="expression" dxfId="647" priority="800">
      <formula>$D52="SNC"</formula>
    </cfRule>
    <cfRule type="expression" dxfId="646" priority="801">
      <formula>$D52="SNB"</formula>
    </cfRule>
    <cfRule type="expression" dxfId="645" priority="802">
      <formula>$D52="SNA"</formula>
    </cfRule>
  </conditionalFormatting>
  <conditionalFormatting sqref="M59 M61:M63">
    <cfRule type="expression" dxfId="644" priority="777">
      <formula>$D59="OPN"</formula>
    </cfRule>
    <cfRule type="expression" dxfId="643" priority="778">
      <formula>$D59="RES"</formula>
    </cfRule>
    <cfRule type="expression" dxfId="642" priority="779">
      <formula>$D59="SMOD"</formula>
    </cfRule>
    <cfRule type="expression" dxfId="641" priority="780">
      <formula>$D59="CDMOD"</formula>
    </cfRule>
    <cfRule type="expression" dxfId="640" priority="781">
      <formula>$D59="ABMOD"</formula>
    </cfRule>
    <cfRule type="expression" dxfId="639" priority="782">
      <formula>$D59="NDC"</formula>
    </cfRule>
    <cfRule type="expression" dxfId="638" priority="783">
      <formula>$D59="NCC"</formula>
    </cfRule>
    <cfRule type="expression" dxfId="637" priority="784">
      <formula>$D59="NBC"</formula>
    </cfRule>
    <cfRule type="expression" dxfId="636" priority="785">
      <formula>$D59="NAC"</formula>
    </cfRule>
    <cfRule type="expression" dxfId="635" priority="786">
      <formula>$D59="SND"</formula>
    </cfRule>
    <cfRule type="expression" dxfId="634" priority="787">
      <formula>$D59="SNC"</formula>
    </cfRule>
    <cfRule type="expression" dxfId="633" priority="788">
      <formula>$D59="SNB"</formula>
    </cfRule>
    <cfRule type="expression" dxfId="632" priority="789">
      <formula>$D59="SNA"</formula>
    </cfRule>
  </conditionalFormatting>
  <conditionalFormatting sqref="M66:M70">
    <cfRule type="expression" dxfId="631" priority="764">
      <formula>$D66="OPN"</formula>
    </cfRule>
    <cfRule type="expression" dxfId="630" priority="765">
      <formula>$D66="RES"</formula>
    </cfRule>
    <cfRule type="expression" dxfId="629" priority="766">
      <formula>$D66="SMOD"</formula>
    </cfRule>
    <cfRule type="expression" dxfId="628" priority="767">
      <formula>$D66="CDMOD"</formula>
    </cfRule>
    <cfRule type="expression" dxfId="627" priority="768">
      <formula>$D66="ABMOD"</formula>
    </cfRule>
    <cfRule type="expression" dxfId="626" priority="769">
      <formula>$D66="NDC"</formula>
    </cfRule>
    <cfRule type="expression" dxfId="625" priority="770">
      <formula>$D66="NCC"</formula>
    </cfRule>
    <cfRule type="expression" dxfId="624" priority="771">
      <formula>$D66="NBC"</formula>
    </cfRule>
    <cfRule type="expression" dxfId="623" priority="772">
      <formula>$D66="NAC"</formula>
    </cfRule>
    <cfRule type="expression" dxfId="622" priority="773">
      <formula>$D66="SND"</formula>
    </cfRule>
    <cfRule type="expression" dxfId="621" priority="774">
      <formula>$D66="SNC"</formula>
    </cfRule>
    <cfRule type="expression" dxfId="620" priority="775">
      <formula>$D66="SNB"</formula>
    </cfRule>
    <cfRule type="expression" dxfId="619" priority="776">
      <formula>$D66="SNA"</formula>
    </cfRule>
  </conditionalFormatting>
  <conditionalFormatting sqref="M73:M77 N73">
    <cfRule type="expression" dxfId="618" priority="751">
      <formula>$D73="OPN"</formula>
    </cfRule>
    <cfRule type="expression" dxfId="617" priority="752">
      <formula>$D73="RES"</formula>
    </cfRule>
    <cfRule type="expression" dxfId="616" priority="753">
      <formula>$D73="SMOD"</formula>
    </cfRule>
    <cfRule type="expression" dxfId="615" priority="754">
      <formula>$D73="CDMOD"</formula>
    </cfRule>
    <cfRule type="expression" dxfId="614" priority="755">
      <formula>$D73="ABMOD"</formula>
    </cfRule>
    <cfRule type="expression" dxfId="613" priority="756">
      <formula>$D73="NDC"</formula>
    </cfRule>
    <cfRule type="expression" dxfId="612" priority="757">
      <formula>$D73="NCC"</formula>
    </cfRule>
    <cfRule type="expression" dxfId="611" priority="758">
      <formula>$D73="NBC"</formula>
    </cfRule>
    <cfRule type="expression" dxfId="610" priority="759">
      <formula>$D73="NAC"</formula>
    </cfRule>
    <cfRule type="expression" dxfId="609" priority="760">
      <formula>$D73="SND"</formula>
    </cfRule>
    <cfRule type="expression" dxfId="608" priority="761">
      <formula>$D73="SNC"</formula>
    </cfRule>
    <cfRule type="expression" dxfId="607" priority="762">
      <formula>$D73="SNB"</formula>
    </cfRule>
    <cfRule type="expression" dxfId="606" priority="763">
      <formula>$D73="SNA"</formula>
    </cfRule>
  </conditionalFormatting>
  <conditionalFormatting sqref="M80:M84">
    <cfRule type="expression" dxfId="605" priority="738">
      <formula>$D80="OPN"</formula>
    </cfRule>
    <cfRule type="expression" dxfId="604" priority="739">
      <formula>$D80="RES"</formula>
    </cfRule>
    <cfRule type="expression" dxfId="603" priority="740">
      <formula>$D80="SMOD"</formula>
    </cfRule>
    <cfRule type="expression" dxfId="602" priority="741">
      <formula>$D80="CDMOD"</formula>
    </cfRule>
    <cfRule type="expression" dxfId="601" priority="742">
      <formula>$D80="ABMOD"</formula>
    </cfRule>
    <cfRule type="expression" dxfId="600" priority="743">
      <formula>$D80="NDC"</formula>
    </cfRule>
    <cfRule type="expression" dxfId="599" priority="744">
      <formula>$D80="NCC"</formula>
    </cfRule>
    <cfRule type="expression" dxfId="598" priority="745">
      <formula>$D80="NBC"</formula>
    </cfRule>
    <cfRule type="expression" dxfId="597" priority="746">
      <formula>$D80="NAC"</formula>
    </cfRule>
    <cfRule type="expression" dxfId="596" priority="747">
      <formula>$D80="SND"</formula>
    </cfRule>
    <cfRule type="expression" dxfId="595" priority="748">
      <formula>$D80="SNC"</formula>
    </cfRule>
    <cfRule type="expression" dxfId="594" priority="749">
      <formula>$D80="SNB"</formula>
    </cfRule>
    <cfRule type="expression" dxfId="593" priority="750">
      <formula>$D80="SNA"</formula>
    </cfRule>
  </conditionalFormatting>
  <conditionalFormatting sqref="M89:M90 M92:M93">
    <cfRule type="expression" dxfId="592" priority="725">
      <formula>$D89="OPN"</formula>
    </cfRule>
    <cfRule type="expression" dxfId="591" priority="726">
      <formula>$D89="RES"</formula>
    </cfRule>
    <cfRule type="expression" dxfId="590" priority="727">
      <formula>$D89="SMOD"</formula>
    </cfRule>
    <cfRule type="expression" dxfId="589" priority="728">
      <formula>$D89="CDMOD"</formula>
    </cfRule>
    <cfRule type="expression" dxfId="588" priority="729">
      <formula>$D89="ABMOD"</formula>
    </cfRule>
    <cfRule type="expression" dxfId="587" priority="730">
      <formula>$D89="NDC"</formula>
    </cfRule>
    <cfRule type="expression" dxfId="586" priority="731">
      <formula>$D89="NCC"</formula>
    </cfRule>
    <cfRule type="expression" dxfId="585" priority="732">
      <formula>$D89="NBC"</formula>
    </cfRule>
    <cfRule type="expression" dxfId="584" priority="733">
      <formula>$D89="NAC"</formula>
    </cfRule>
    <cfRule type="expression" dxfId="583" priority="734">
      <formula>$D89="SND"</formula>
    </cfRule>
    <cfRule type="expression" dxfId="582" priority="735">
      <formula>$D89="SNC"</formula>
    </cfRule>
    <cfRule type="expression" dxfId="581" priority="736">
      <formula>$D89="SNB"</formula>
    </cfRule>
    <cfRule type="expression" dxfId="580" priority="737">
      <formula>$D89="SNA"</formula>
    </cfRule>
  </conditionalFormatting>
  <conditionalFormatting sqref="M96:M100">
    <cfRule type="expression" dxfId="579" priority="712">
      <formula>$D96="OPN"</formula>
    </cfRule>
    <cfRule type="expression" dxfId="578" priority="713">
      <formula>$D96="RES"</formula>
    </cfRule>
    <cfRule type="expression" dxfId="577" priority="714">
      <formula>$D96="SMOD"</formula>
    </cfRule>
    <cfRule type="expression" dxfId="576" priority="715">
      <formula>$D96="CDMOD"</formula>
    </cfRule>
    <cfRule type="expression" dxfId="575" priority="716">
      <formula>$D96="ABMOD"</formula>
    </cfRule>
    <cfRule type="expression" dxfId="574" priority="717">
      <formula>$D96="NDC"</formula>
    </cfRule>
    <cfRule type="expression" dxfId="573" priority="718">
      <formula>$D96="NCC"</formula>
    </cfRule>
    <cfRule type="expression" dxfId="572" priority="719">
      <formula>$D96="NBC"</formula>
    </cfRule>
    <cfRule type="expression" dxfId="571" priority="720">
      <formula>$D96="NAC"</formula>
    </cfRule>
    <cfRule type="expression" dxfId="570" priority="721">
      <formula>$D96="SND"</formula>
    </cfRule>
    <cfRule type="expression" dxfId="569" priority="722">
      <formula>$D96="SNC"</formula>
    </cfRule>
    <cfRule type="expression" dxfId="568" priority="723">
      <formula>$D96="SNB"</formula>
    </cfRule>
    <cfRule type="expression" dxfId="567" priority="724">
      <formula>$D96="SNA"</formula>
    </cfRule>
  </conditionalFormatting>
  <conditionalFormatting sqref="M103:M107">
    <cfRule type="expression" dxfId="566" priority="699">
      <formula>$D103="OPN"</formula>
    </cfRule>
    <cfRule type="expression" dxfId="565" priority="700">
      <formula>$D103="RES"</formula>
    </cfRule>
    <cfRule type="expression" dxfId="564" priority="701">
      <formula>$D103="SMOD"</formula>
    </cfRule>
    <cfRule type="expression" dxfId="563" priority="702">
      <formula>$D103="CDMOD"</formula>
    </cfRule>
    <cfRule type="expression" dxfId="562" priority="703">
      <formula>$D103="ABMOD"</formula>
    </cfRule>
    <cfRule type="expression" dxfId="561" priority="704">
      <formula>$D103="NDC"</formula>
    </cfRule>
    <cfRule type="expression" dxfId="560" priority="705">
      <formula>$D103="NCC"</formula>
    </cfRule>
    <cfRule type="expression" dxfId="559" priority="706">
      <formula>$D103="NBC"</formula>
    </cfRule>
    <cfRule type="expression" dxfId="558" priority="707">
      <formula>$D103="NAC"</formula>
    </cfRule>
    <cfRule type="expression" dxfId="557" priority="708">
      <formula>$D103="SND"</formula>
    </cfRule>
    <cfRule type="expression" dxfId="556" priority="709">
      <formula>$D103="SNC"</formula>
    </cfRule>
    <cfRule type="expression" dxfId="555" priority="710">
      <formula>$D103="SNB"</formula>
    </cfRule>
    <cfRule type="expression" dxfId="554" priority="711">
      <formula>$D103="SNA"</formula>
    </cfRule>
  </conditionalFormatting>
  <conditionalFormatting sqref="M110:M114">
    <cfRule type="expression" dxfId="553" priority="686">
      <formula>$D110="OPN"</formula>
    </cfRule>
    <cfRule type="expression" dxfId="552" priority="687">
      <formula>$D110="RES"</formula>
    </cfRule>
    <cfRule type="expression" dxfId="551" priority="688">
      <formula>$D110="SMOD"</formula>
    </cfRule>
    <cfRule type="expression" dxfId="550" priority="689">
      <formula>$D110="CDMOD"</formula>
    </cfRule>
    <cfRule type="expression" dxfId="549" priority="690">
      <formula>$D110="ABMOD"</formula>
    </cfRule>
    <cfRule type="expression" dxfId="548" priority="691">
      <formula>$D110="NDC"</formula>
    </cfRule>
    <cfRule type="expression" dxfId="547" priority="692">
      <formula>$D110="NCC"</formula>
    </cfRule>
    <cfRule type="expression" dxfId="546" priority="693">
      <formula>$D110="NBC"</formula>
    </cfRule>
    <cfRule type="expression" dxfId="545" priority="694">
      <formula>$D110="NAC"</formula>
    </cfRule>
    <cfRule type="expression" dxfId="544" priority="695">
      <formula>$D110="SND"</formula>
    </cfRule>
    <cfRule type="expression" dxfId="543" priority="696">
      <formula>$D110="SNC"</formula>
    </cfRule>
    <cfRule type="expression" dxfId="542" priority="697">
      <formula>$D110="SNB"</formula>
    </cfRule>
    <cfRule type="expression" dxfId="541" priority="698">
      <formula>$D110="SNA"</formula>
    </cfRule>
  </conditionalFormatting>
  <conditionalFormatting sqref="G93">
    <cfRule type="expression" dxfId="540" priority="685">
      <formula>$D94="SNB"</formula>
    </cfRule>
  </conditionalFormatting>
  <conditionalFormatting sqref="H93">
    <cfRule type="expression" dxfId="539" priority="683">
      <formula>$D94="SNB"</formula>
    </cfRule>
  </conditionalFormatting>
  <conditionalFormatting sqref="I93">
    <cfRule type="expression" dxfId="538" priority="682">
      <formula>$D94="SNB"</formula>
    </cfRule>
  </conditionalFormatting>
  <conditionalFormatting sqref="J93">
    <cfRule type="expression" dxfId="537" priority="681">
      <formula>$D94="SNB"</formula>
    </cfRule>
  </conditionalFormatting>
  <conditionalFormatting sqref="K93">
    <cfRule type="expression" dxfId="536" priority="680">
      <formula>$D94="SNB"</formula>
    </cfRule>
  </conditionalFormatting>
  <conditionalFormatting sqref="B61:C61">
    <cfRule type="expression" dxfId="535" priority="536">
      <formula>$D62="SNB"</formula>
    </cfRule>
  </conditionalFormatting>
  <conditionalFormatting sqref="O24:O28">
    <cfRule type="expression" dxfId="534" priority="523">
      <formula>$D24="OPN"</formula>
    </cfRule>
    <cfRule type="expression" dxfId="533" priority="524">
      <formula>$D24="RES"</formula>
    </cfRule>
    <cfRule type="expression" dxfId="532" priority="525">
      <formula>$D24="SMOD"</formula>
    </cfRule>
    <cfRule type="expression" dxfId="531" priority="526">
      <formula>$D24="CDMOD"</formula>
    </cfRule>
    <cfRule type="expression" dxfId="530" priority="527">
      <formula>$D24="ABMOD"</formula>
    </cfRule>
    <cfRule type="expression" dxfId="529" priority="528">
      <formula>$D24="NDC"</formula>
    </cfRule>
    <cfRule type="expression" dxfId="528" priority="529">
      <formula>$D24="NCC"</formula>
    </cfRule>
    <cfRule type="expression" dxfId="527" priority="530">
      <formula>$D24="NBC"</formula>
    </cfRule>
    <cfRule type="expression" dxfId="526" priority="531">
      <formula>$D24="NAC"</formula>
    </cfRule>
    <cfRule type="expression" dxfId="525" priority="532">
      <formula>$D24="SND"</formula>
    </cfRule>
    <cfRule type="expression" dxfId="524" priority="533">
      <formula>$D24="SNC"</formula>
    </cfRule>
    <cfRule type="expression" dxfId="523" priority="534">
      <formula>$D24="SNB"</formula>
    </cfRule>
    <cfRule type="expression" dxfId="522" priority="535">
      <formula>$D24="SNA"</formula>
    </cfRule>
  </conditionalFormatting>
  <conditionalFormatting sqref="O31:O35">
    <cfRule type="expression" dxfId="521" priority="510">
      <formula>$D31="OPN"</formula>
    </cfRule>
    <cfRule type="expression" dxfId="520" priority="511">
      <formula>$D31="RES"</formula>
    </cfRule>
    <cfRule type="expression" dxfId="519" priority="512">
      <formula>$D31="SMOD"</formula>
    </cfRule>
    <cfRule type="expression" dxfId="518" priority="513">
      <formula>$D31="CDMOD"</formula>
    </cfRule>
    <cfRule type="expression" dxfId="517" priority="514">
      <formula>$D31="ABMOD"</formula>
    </cfRule>
    <cfRule type="expression" dxfId="516" priority="515">
      <formula>$D31="NDC"</formula>
    </cfRule>
    <cfRule type="expression" dxfId="515" priority="516">
      <formula>$D31="NCC"</formula>
    </cfRule>
    <cfRule type="expression" dxfId="514" priority="517">
      <formula>$D31="NBC"</formula>
    </cfRule>
    <cfRule type="expression" dxfId="513" priority="518">
      <formula>$D31="NAC"</formula>
    </cfRule>
    <cfRule type="expression" dxfId="512" priority="519">
      <formula>$D31="SND"</formula>
    </cfRule>
    <cfRule type="expression" dxfId="511" priority="520">
      <formula>$D31="SNC"</formula>
    </cfRule>
    <cfRule type="expression" dxfId="510" priority="521">
      <formula>$D31="SNB"</formula>
    </cfRule>
    <cfRule type="expression" dxfId="509" priority="522">
      <formula>$D31="SNA"</formula>
    </cfRule>
  </conditionalFormatting>
  <conditionalFormatting sqref="O38:O42">
    <cfRule type="expression" dxfId="508" priority="497">
      <formula>$D38="OPN"</formula>
    </cfRule>
    <cfRule type="expression" dxfId="507" priority="498">
      <formula>$D38="RES"</formula>
    </cfRule>
    <cfRule type="expression" dxfId="506" priority="499">
      <formula>$D38="SMOD"</formula>
    </cfRule>
    <cfRule type="expression" dxfId="505" priority="500">
      <formula>$D38="CDMOD"</formula>
    </cfRule>
    <cfRule type="expression" dxfId="504" priority="501">
      <formula>$D38="ABMOD"</formula>
    </cfRule>
    <cfRule type="expression" dxfId="503" priority="502">
      <formula>$D38="NDC"</formula>
    </cfRule>
    <cfRule type="expression" dxfId="502" priority="503">
      <formula>$D38="NCC"</formula>
    </cfRule>
    <cfRule type="expression" dxfId="501" priority="504">
      <formula>$D38="NBC"</formula>
    </cfRule>
    <cfRule type="expression" dxfId="500" priority="505">
      <formula>$D38="NAC"</formula>
    </cfRule>
    <cfRule type="expression" dxfId="499" priority="506">
      <formula>$D38="SND"</formula>
    </cfRule>
    <cfRule type="expression" dxfId="498" priority="507">
      <formula>$D38="SNC"</formula>
    </cfRule>
    <cfRule type="expression" dxfId="497" priority="508">
      <formula>$D38="SNB"</formula>
    </cfRule>
    <cfRule type="expression" dxfId="496" priority="509">
      <formula>$D38="SNA"</formula>
    </cfRule>
  </conditionalFormatting>
  <conditionalFormatting sqref="O45:O49">
    <cfRule type="expression" dxfId="495" priority="484">
      <formula>$D45="OPN"</formula>
    </cfRule>
    <cfRule type="expression" dxfId="494" priority="485">
      <formula>$D45="RES"</formula>
    </cfRule>
    <cfRule type="expression" dxfId="493" priority="486">
      <formula>$D45="SMOD"</formula>
    </cfRule>
    <cfRule type="expression" dxfId="492" priority="487">
      <formula>$D45="CDMOD"</formula>
    </cfRule>
    <cfRule type="expression" dxfId="491" priority="488">
      <formula>$D45="ABMOD"</formula>
    </cfRule>
    <cfRule type="expression" dxfId="490" priority="489">
      <formula>$D45="NDC"</formula>
    </cfRule>
    <cfRule type="expression" dxfId="489" priority="490">
      <formula>$D45="NCC"</formula>
    </cfRule>
    <cfRule type="expression" dxfId="488" priority="491">
      <formula>$D45="NBC"</formula>
    </cfRule>
    <cfRule type="expression" dxfId="487" priority="492">
      <formula>$D45="NAC"</formula>
    </cfRule>
    <cfRule type="expression" dxfId="486" priority="493">
      <formula>$D45="SND"</formula>
    </cfRule>
    <cfRule type="expression" dxfId="485" priority="494">
      <formula>$D45="SNC"</formula>
    </cfRule>
    <cfRule type="expression" dxfId="484" priority="495">
      <formula>$D45="SNB"</formula>
    </cfRule>
    <cfRule type="expression" dxfId="483" priority="496">
      <formula>$D45="SNA"</formula>
    </cfRule>
  </conditionalFormatting>
  <conditionalFormatting sqref="O52:O56">
    <cfRule type="expression" dxfId="482" priority="471">
      <formula>$D52="OPN"</formula>
    </cfRule>
    <cfRule type="expression" dxfId="481" priority="472">
      <formula>$D52="RES"</formula>
    </cfRule>
    <cfRule type="expression" dxfId="480" priority="473">
      <formula>$D52="SMOD"</formula>
    </cfRule>
    <cfRule type="expression" dxfId="479" priority="474">
      <formula>$D52="CDMOD"</formula>
    </cfRule>
    <cfRule type="expression" dxfId="478" priority="475">
      <formula>$D52="ABMOD"</formula>
    </cfRule>
    <cfRule type="expression" dxfId="477" priority="476">
      <formula>$D52="NDC"</formula>
    </cfRule>
    <cfRule type="expression" dxfId="476" priority="477">
      <formula>$D52="NCC"</formula>
    </cfRule>
    <cfRule type="expression" dxfId="475" priority="478">
      <formula>$D52="NBC"</formula>
    </cfRule>
    <cfRule type="expression" dxfId="474" priority="479">
      <formula>$D52="NAC"</formula>
    </cfRule>
    <cfRule type="expression" dxfId="473" priority="480">
      <formula>$D52="SND"</formula>
    </cfRule>
    <cfRule type="expression" dxfId="472" priority="481">
      <formula>$D52="SNC"</formula>
    </cfRule>
    <cfRule type="expression" dxfId="471" priority="482">
      <formula>$D52="SNB"</formula>
    </cfRule>
    <cfRule type="expression" dxfId="470" priority="483">
      <formula>$D52="SNA"</formula>
    </cfRule>
  </conditionalFormatting>
  <conditionalFormatting sqref="O59:O63">
    <cfRule type="expression" dxfId="469" priority="458">
      <formula>$D59="OPN"</formula>
    </cfRule>
    <cfRule type="expression" dxfId="468" priority="459">
      <formula>$D59="RES"</formula>
    </cfRule>
    <cfRule type="expression" dxfId="467" priority="460">
      <formula>$D59="SMOD"</formula>
    </cfRule>
    <cfRule type="expression" dxfId="466" priority="461">
      <formula>$D59="CDMOD"</formula>
    </cfRule>
    <cfRule type="expression" dxfId="465" priority="462">
      <formula>$D59="ABMOD"</formula>
    </cfRule>
    <cfRule type="expression" dxfId="464" priority="463">
      <formula>$D59="NDC"</formula>
    </cfRule>
    <cfRule type="expression" dxfId="463" priority="464">
      <formula>$D59="NCC"</formula>
    </cfRule>
    <cfRule type="expression" dxfId="462" priority="465">
      <formula>$D59="NBC"</formula>
    </cfRule>
    <cfRule type="expression" dxfId="461" priority="466">
      <formula>$D59="NAC"</formula>
    </cfRule>
    <cfRule type="expression" dxfId="460" priority="467">
      <formula>$D59="SND"</formula>
    </cfRule>
    <cfRule type="expression" dxfId="459" priority="468">
      <formula>$D59="SNC"</formula>
    </cfRule>
    <cfRule type="expression" dxfId="458" priority="469">
      <formula>$D59="SNB"</formula>
    </cfRule>
    <cfRule type="expression" dxfId="457" priority="470">
      <formula>$D59="SNA"</formula>
    </cfRule>
  </conditionalFormatting>
  <conditionalFormatting sqref="O66:O70">
    <cfRule type="expression" dxfId="456" priority="445">
      <formula>$D66="OPN"</formula>
    </cfRule>
    <cfRule type="expression" dxfId="455" priority="446">
      <formula>$D66="RES"</formula>
    </cfRule>
    <cfRule type="expression" dxfId="454" priority="447">
      <formula>$D66="SMOD"</formula>
    </cfRule>
    <cfRule type="expression" dxfId="453" priority="448">
      <formula>$D66="CDMOD"</formula>
    </cfRule>
    <cfRule type="expression" dxfId="452" priority="449">
      <formula>$D66="ABMOD"</formula>
    </cfRule>
    <cfRule type="expression" dxfId="451" priority="450">
      <formula>$D66="NDC"</formula>
    </cfRule>
    <cfRule type="expression" dxfId="450" priority="451">
      <formula>$D66="NCC"</formula>
    </cfRule>
    <cfRule type="expression" dxfId="449" priority="452">
      <formula>$D66="NBC"</formula>
    </cfRule>
    <cfRule type="expression" dxfId="448" priority="453">
      <formula>$D66="NAC"</formula>
    </cfRule>
    <cfRule type="expression" dxfId="447" priority="454">
      <formula>$D66="SND"</formula>
    </cfRule>
    <cfRule type="expression" dxfId="446" priority="455">
      <formula>$D66="SNC"</formula>
    </cfRule>
    <cfRule type="expression" dxfId="445" priority="456">
      <formula>$D66="SNB"</formula>
    </cfRule>
    <cfRule type="expression" dxfId="444" priority="457">
      <formula>$D66="SNA"</formula>
    </cfRule>
  </conditionalFormatting>
  <conditionalFormatting sqref="O73:O77">
    <cfRule type="expression" dxfId="443" priority="432">
      <formula>$D73="OPN"</formula>
    </cfRule>
    <cfRule type="expression" dxfId="442" priority="433">
      <formula>$D73="RES"</formula>
    </cfRule>
    <cfRule type="expression" dxfId="441" priority="434">
      <formula>$D73="SMOD"</formula>
    </cfRule>
    <cfRule type="expression" dxfId="440" priority="435">
      <formula>$D73="CDMOD"</formula>
    </cfRule>
    <cfRule type="expression" dxfId="439" priority="436">
      <formula>$D73="ABMOD"</formula>
    </cfRule>
    <cfRule type="expression" dxfId="438" priority="437">
      <formula>$D73="NDC"</formula>
    </cfRule>
    <cfRule type="expression" dxfId="437" priority="438">
      <formula>$D73="NCC"</formula>
    </cfRule>
    <cfRule type="expression" dxfId="436" priority="439">
      <formula>$D73="NBC"</formula>
    </cfRule>
    <cfRule type="expression" dxfId="435" priority="440">
      <formula>$D73="NAC"</formula>
    </cfRule>
    <cfRule type="expression" dxfId="434" priority="441">
      <formula>$D73="SND"</formula>
    </cfRule>
    <cfRule type="expression" dxfId="433" priority="442">
      <formula>$D73="SNC"</formula>
    </cfRule>
    <cfRule type="expression" dxfId="432" priority="443">
      <formula>$D73="SNB"</formula>
    </cfRule>
    <cfRule type="expression" dxfId="431" priority="444">
      <formula>$D73="SNA"</formula>
    </cfRule>
  </conditionalFormatting>
  <conditionalFormatting sqref="O80:O84">
    <cfRule type="expression" dxfId="430" priority="419">
      <formula>$D80="OPN"</formula>
    </cfRule>
    <cfRule type="expression" dxfId="429" priority="420">
      <formula>$D80="RES"</formula>
    </cfRule>
    <cfRule type="expression" dxfId="428" priority="421">
      <formula>$D80="SMOD"</formula>
    </cfRule>
    <cfRule type="expression" dxfId="427" priority="422">
      <formula>$D80="CDMOD"</formula>
    </cfRule>
    <cfRule type="expression" dxfId="426" priority="423">
      <formula>$D80="ABMOD"</formula>
    </cfRule>
    <cfRule type="expression" dxfId="425" priority="424">
      <formula>$D80="NDC"</formula>
    </cfRule>
    <cfRule type="expression" dxfId="424" priority="425">
      <formula>$D80="NCC"</formula>
    </cfRule>
    <cfRule type="expression" dxfId="423" priority="426">
      <formula>$D80="NBC"</formula>
    </cfRule>
    <cfRule type="expression" dxfId="422" priority="427">
      <formula>$D80="NAC"</formula>
    </cfRule>
    <cfRule type="expression" dxfId="421" priority="428">
      <formula>$D80="SND"</formula>
    </cfRule>
    <cfRule type="expression" dxfId="420" priority="429">
      <formula>$D80="SNC"</formula>
    </cfRule>
    <cfRule type="expression" dxfId="419" priority="430">
      <formula>$D80="SNB"</formula>
    </cfRule>
    <cfRule type="expression" dxfId="418" priority="431">
      <formula>$D80="SNA"</formula>
    </cfRule>
  </conditionalFormatting>
  <conditionalFormatting sqref="O89:O93">
    <cfRule type="expression" dxfId="417" priority="406">
      <formula>$D89="OPN"</formula>
    </cfRule>
    <cfRule type="expression" dxfId="416" priority="407">
      <formula>$D89="RES"</formula>
    </cfRule>
    <cfRule type="expression" dxfId="415" priority="408">
      <formula>$D89="SMOD"</formula>
    </cfRule>
    <cfRule type="expression" dxfId="414" priority="409">
      <formula>$D89="CDMOD"</formula>
    </cfRule>
    <cfRule type="expression" dxfId="413" priority="410">
      <formula>$D89="ABMOD"</formula>
    </cfRule>
    <cfRule type="expression" dxfId="412" priority="411">
      <formula>$D89="NDC"</formula>
    </cfRule>
    <cfRule type="expression" dxfId="411" priority="412">
      <formula>$D89="NCC"</formula>
    </cfRule>
    <cfRule type="expression" dxfId="410" priority="413">
      <formula>$D89="NBC"</formula>
    </cfRule>
    <cfRule type="expression" dxfId="409" priority="414">
      <formula>$D89="NAC"</formula>
    </cfRule>
    <cfRule type="expression" dxfId="408" priority="415">
      <formula>$D89="SND"</formula>
    </cfRule>
    <cfRule type="expression" dxfId="407" priority="416">
      <formula>$D89="SNC"</formula>
    </cfRule>
    <cfRule type="expression" dxfId="406" priority="417">
      <formula>$D89="SNB"</formula>
    </cfRule>
    <cfRule type="expression" dxfId="405" priority="418">
      <formula>$D89="SNA"</formula>
    </cfRule>
  </conditionalFormatting>
  <conditionalFormatting sqref="O96:O100">
    <cfRule type="expression" dxfId="404" priority="393">
      <formula>$D96="OPN"</formula>
    </cfRule>
    <cfRule type="expression" dxfId="403" priority="394">
      <formula>$D96="RES"</formula>
    </cfRule>
    <cfRule type="expression" dxfId="402" priority="395">
      <formula>$D96="SMOD"</formula>
    </cfRule>
    <cfRule type="expression" dxfId="401" priority="396">
      <formula>$D96="CDMOD"</formula>
    </cfRule>
    <cfRule type="expression" dxfId="400" priority="397">
      <formula>$D96="ABMOD"</formula>
    </cfRule>
    <cfRule type="expression" dxfId="399" priority="398">
      <formula>$D96="NDC"</formula>
    </cfRule>
    <cfRule type="expression" dxfId="398" priority="399">
      <formula>$D96="NCC"</formula>
    </cfRule>
    <cfRule type="expression" dxfId="397" priority="400">
      <formula>$D96="NBC"</formula>
    </cfRule>
    <cfRule type="expression" dxfId="396" priority="401">
      <formula>$D96="NAC"</formula>
    </cfRule>
    <cfRule type="expression" dxfId="395" priority="402">
      <formula>$D96="SND"</formula>
    </cfRule>
    <cfRule type="expression" dxfId="394" priority="403">
      <formula>$D96="SNC"</formula>
    </cfRule>
    <cfRule type="expression" dxfId="393" priority="404">
      <formula>$D96="SNB"</formula>
    </cfRule>
    <cfRule type="expression" dxfId="392" priority="405">
      <formula>$D96="SNA"</formula>
    </cfRule>
  </conditionalFormatting>
  <conditionalFormatting sqref="O103:O107">
    <cfRule type="expression" dxfId="391" priority="380">
      <formula>$D103="OPN"</formula>
    </cfRule>
    <cfRule type="expression" dxfId="390" priority="381">
      <formula>$D103="RES"</formula>
    </cfRule>
    <cfRule type="expression" dxfId="389" priority="382">
      <formula>$D103="SMOD"</formula>
    </cfRule>
    <cfRule type="expression" dxfId="388" priority="383">
      <formula>$D103="CDMOD"</formula>
    </cfRule>
    <cfRule type="expression" dxfId="387" priority="384">
      <formula>$D103="ABMOD"</formula>
    </cfRule>
    <cfRule type="expression" dxfId="386" priority="385">
      <formula>$D103="NDC"</formula>
    </cfRule>
    <cfRule type="expression" dxfId="385" priority="386">
      <formula>$D103="NCC"</formula>
    </cfRule>
    <cfRule type="expression" dxfId="384" priority="387">
      <formula>$D103="NBC"</formula>
    </cfRule>
    <cfRule type="expression" dxfId="383" priority="388">
      <formula>$D103="NAC"</formula>
    </cfRule>
    <cfRule type="expression" dxfId="382" priority="389">
      <formula>$D103="SND"</formula>
    </cfRule>
    <cfRule type="expression" dxfId="381" priority="390">
      <formula>$D103="SNC"</formula>
    </cfRule>
    <cfRule type="expression" dxfId="380" priority="391">
      <formula>$D103="SNB"</formula>
    </cfRule>
    <cfRule type="expression" dxfId="379" priority="392">
      <formula>$D103="SNA"</formula>
    </cfRule>
  </conditionalFormatting>
  <conditionalFormatting sqref="O110:O114">
    <cfRule type="expression" dxfId="378" priority="367">
      <formula>$D110="OPN"</formula>
    </cfRule>
    <cfRule type="expression" dxfId="377" priority="368">
      <formula>$D110="RES"</formula>
    </cfRule>
    <cfRule type="expression" dxfId="376" priority="369">
      <formula>$D110="SMOD"</formula>
    </cfRule>
    <cfRule type="expression" dxfId="375" priority="370">
      <formula>$D110="CDMOD"</formula>
    </cfRule>
    <cfRule type="expression" dxfId="374" priority="371">
      <formula>$D110="ABMOD"</formula>
    </cfRule>
    <cfRule type="expression" dxfId="373" priority="372">
      <formula>$D110="NDC"</formula>
    </cfRule>
    <cfRule type="expression" dxfId="372" priority="373">
      <formula>$D110="NCC"</formula>
    </cfRule>
    <cfRule type="expression" dxfId="371" priority="374">
      <formula>$D110="NBC"</formula>
    </cfRule>
    <cfRule type="expression" dxfId="370" priority="375">
      <formula>$D110="NAC"</formula>
    </cfRule>
    <cfRule type="expression" dxfId="369" priority="376">
      <formula>$D110="SND"</formula>
    </cfRule>
    <cfRule type="expression" dxfId="368" priority="377">
      <formula>$D110="SNC"</formula>
    </cfRule>
    <cfRule type="expression" dxfId="367" priority="378">
      <formula>$D110="SNB"</formula>
    </cfRule>
    <cfRule type="expression" dxfId="366" priority="379">
      <formula>$D110="SNA"</formula>
    </cfRule>
  </conditionalFormatting>
  <conditionalFormatting sqref="L31:L35">
    <cfRule type="expression" dxfId="365" priority="354">
      <formula>$D31="OPN"</formula>
    </cfRule>
    <cfRule type="expression" dxfId="364" priority="355">
      <formula>$D31="RES"</formula>
    </cfRule>
    <cfRule type="expression" dxfId="363" priority="356">
      <formula>$D31="SMOD"</formula>
    </cfRule>
    <cfRule type="expression" dxfId="362" priority="357">
      <formula>$D31="CDMOD"</formula>
    </cfRule>
    <cfRule type="expression" dxfId="361" priority="358">
      <formula>$D31="ABMOD"</formula>
    </cfRule>
    <cfRule type="expression" dxfId="360" priority="359">
      <formula>$D31="NDC"</formula>
    </cfRule>
    <cfRule type="expression" dxfId="359" priority="360">
      <formula>$D31="NCC"</formula>
    </cfRule>
    <cfRule type="expression" dxfId="358" priority="361">
      <formula>$D31="NBC"</formula>
    </cfRule>
    <cfRule type="expression" dxfId="357" priority="362">
      <formula>$D31="NAC"</formula>
    </cfRule>
    <cfRule type="expression" dxfId="356" priority="363">
      <formula>$D31="SND"</formula>
    </cfRule>
    <cfRule type="expression" dxfId="355" priority="364">
      <formula>$D31="SNC"</formula>
    </cfRule>
    <cfRule type="expression" dxfId="354" priority="365">
      <formula>$D31="SNB"</formula>
    </cfRule>
    <cfRule type="expression" dxfId="353" priority="366">
      <formula>$D31="SNA"</formula>
    </cfRule>
  </conditionalFormatting>
  <conditionalFormatting sqref="L38:L42">
    <cfRule type="expression" dxfId="352" priority="341">
      <formula>$D38="OPN"</formula>
    </cfRule>
    <cfRule type="expression" dxfId="351" priority="342">
      <formula>$D38="RES"</formula>
    </cfRule>
    <cfRule type="expression" dxfId="350" priority="343">
      <formula>$D38="SMOD"</formula>
    </cfRule>
    <cfRule type="expression" dxfId="349" priority="344">
      <formula>$D38="CDMOD"</formula>
    </cfRule>
    <cfRule type="expression" dxfId="348" priority="345">
      <formula>$D38="ABMOD"</formula>
    </cfRule>
    <cfRule type="expression" dxfId="347" priority="346">
      <formula>$D38="NDC"</formula>
    </cfRule>
    <cfRule type="expression" dxfId="346" priority="347">
      <formula>$D38="NCC"</formula>
    </cfRule>
    <cfRule type="expression" dxfId="345" priority="348">
      <formula>$D38="NBC"</formula>
    </cfRule>
    <cfRule type="expression" dxfId="344" priority="349">
      <formula>$D38="NAC"</formula>
    </cfRule>
    <cfRule type="expression" dxfId="343" priority="350">
      <formula>$D38="SND"</formula>
    </cfRule>
    <cfRule type="expression" dxfId="342" priority="351">
      <formula>$D38="SNC"</formula>
    </cfRule>
    <cfRule type="expression" dxfId="341" priority="352">
      <formula>$D38="SNB"</formula>
    </cfRule>
    <cfRule type="expression" dxfId="340" priority="353">
      <formula>$D38="SNA"</formula>
    </cfRule>
  </conditionalFormatting>
  <conditionalFormatting sqref="L45:L49">
    <cfRule type="expression" dxfId="339" priority="328">
      <formula>$D45="OPN"</formula>
    </cfRule>
    <cfRule type="expression" dxfId="338" priority="329">
      <formula>$D45="RES"</formula>
    </cfRule>
    <cfRule type="expression" dxfId="337" priority="330">
      <formula>$D45="SMOD"</formula>
    </cfRule>
    <cfRule type="expression" dxfId="336" priority="331">
      <formula>$D45="CDMOD"</formula>
    </cfRule>
    <cfRule type="expression" dxfId="335" priority="332">
      <formula>$D45="ABMOD"</formula>
    </cfRule>
    <cfRule type="expression" dxfId="334" priority="333">
      <formula>$D45="NDC"</formula>
    </cfRule>
    <cfRule type="expression" dxfId="333" priority="334">
      <formula>$D45="NCC"</formula>
    </cfRule>
    <cfRule type="expression" dxfId="332" priority="335">
      <formula>$D45="NBC"</formula>
    </cfRule>
    <cfRule type="expression" dxfId="331" priority="336">
      <formula>$D45="NAC"</formula>
    </cfRule>
    <cfRule type="expression" dxfId="330" priority="337">
      <formula>$D45="SND"</formula>
    </cfRule>
    <cfRule type="expression" dxfId="329" priority="338">
      <formula>$D45="SNC"</formula>
    </cfRule>
    <cfRule type="expression" dxfId="328" priority="339">
      <formula>$D45="SNB"</formula>
    </cfRule>
    <cfRule type="expression" dxfId="327" priority="340">
      <formula>$D45="SNA"</formula>
    </cfRule>
  </conditionalFormatting>
  <conditionalFormatting sqref="L52:L56">
    <cfRule type="expression" dxfId="326" priority="315">
      <formula>$D52="OPN"</formula>
    </cfRule>
    <cfRule type="expression" dxfId="325" priority="316">
      <formula>$D52="RES"</formula>
    </cfRule>
    <cfRule type="expression" dxfId="324" priority="317">
      <formula>$D52="SMOD"</formula>
    </cfRule>
    <cfRule type="expression" dxfId="323" priority="318">
      <formula>$D52="CDMOD"</formula>
    </cfRule>
    <cfRule type="expression" dxfId="322" priority="319">
      <formula>$D52="ABMOD"</formula>
    </cfRule>
    <cfRule type="expression" dxfId="321" priority="320">
      <formula>$D52="NDC"</formula>
    </cfRule>
    <cfRule type="expression" dxfId="320" priority="321">
      <formula>$D52="NCC"</formula>
    </cfRule>
    <cfRule type="expression" dxfId="319" priority="322">
      <formula>$D52="NBC"</formula>
    </cfRule>
    <cfRule type="expression" dxfId="318" priority="323">
      <formula>$D52="NAC"</formula>
    </cfRule>
    <cfRule type="expression" dxfId="317" priority="324">
      <formula>$D52="SND"</formula>
    </cfRule>
    <cfRule type="expression" dxfId="316" priority="325">
      <formula>$D52="SNC"</formula>
    </cfRule>
    <cfRule type="expression" dxfId="315" priority="326">
      <formula>$D52="SNB"</formula>
    </cfRule>
    <cfRule type="expression" dxfId="314" priority="327">
      <formula>$D52="SNA"</formula>
    </cfRule>
  </conditionalFormatting>
  <conditionalFormatting sqref="L59:L63">
    <cfRule type="expression" dxfId="313" priority="302">
      <formula>$D59="OPN"</formula>
    </cfRule>
    <cfRule type="expression" dxfId="312" priority="303">
      <formula>$D59="RES"</formula>
    </cfRule>
    <cfRule type="expression" dxfId="311" priority="304">
      <formula>$D59="SMOD"</formula>
    </cfRule>
    <cfRule type="expression" dxfId="310" priority="305">
      <formula>$D59="CDMOD"</formula>
    </cfRule>
    <cfRule type="expression" dxfId="309" priority="306">
      <formula>$D59="ABMOD"</formula>
    </cfRule>
    <cfRule type="expression" dxfId="308" priority="307">
      <formula>$D59="NDC"</formula>
    </cfRule>
    <cfRule type="expression" dxfId="307" priority="308">
      <formula>$D59="NCC"</formula>
    </cfRule>
    <cfRule type="expression" dxfId="306" priority="309">
      <formula>$D59="NBC"</formula>
    </cfRule>
    <cfRule type="expression" dxfId="305" priority="310">
      <formula>$D59="NAC"</formula>
    </cfRule>
    <cfRule type="expression" dxfId="304" priority="311">
      <formula>$D59="SND"</formula>
    </cfRule>
    <cfRule type="expression" dxfId="303" priority="312">
      <formula>$D59="SNC"</formula>
    </cfRule>
    <cfRule type="expression" dxfId="302" priority="313">
      <formula>$D59="SNB"</formula>
    </cfRule>
    <cfRule type="expression" dxfId="301" priority="314">
      <formula>$D59="SNA"</formula>
    </cfRule>
  </conditionalFormatting>
  <conditionalFormatting sqref="L66:L70">
    <cfRule type="expression" dxfId="300" priority="289">
      <formula>$D66="OPN"</formula>
    </cfRule>
    <cfRule type="expression" dxfId="299" priority="290">
      <formula>$D66="RES"</formula>
    </cfRule>
    <cfRule type="expression" dxfId="298" priority="291">
      <formula>$D66="SMOD"</formula>
    </cfRule>
    <cfRule type="expression" dxfId="297" priority="292">
      <formula>$D66="CDMOD"</formula>
    </cfRule>
    <cfRule type="expression" dxfId="296" priority="293">
      <formula>$D66="ABMOD"</formula>
    </cfRule>
    <cfRule type="expression" dxfId="295" priority="294">
      <formula>$D66="NDC"</formula>
    </cfRule>
    <cfRule type="expression" dxfId="294" priority="295">
      <formula>$D66="NCC"</formula>
    </cfRule>
    <cfRule type="expression" dxfId="293" priority="296">
      <formula>$D66="NBC"</formula>
    </cfRule>
    <cfRule type="expression" dxfId="292" priority="297">
      <formula>$D66="NAC"</formula>
    </cfRule>
    <cfRule type="expression" dxfId="291" priority="298">
      <formula>$D66="SND"</formula>
    </cfRule>
    <cfRule type="expression" dxfId="290" priority="299">
      <formula>$D66="SNC"</formula>
    </cfRule>
    <cfRule type="expression" dxfId="289" priority="300">
      <formula>$D66="SNB"</formula>
    </cfRule>
    <cfRule type="expression" dxfId="288" priority="301">
      <formula>$D66="SNA"</formula>
    </cfRule>
  </conditionalFormatting>
  <conditionalFormatting sqref="L73:L77">
    <cfRule type="expression" dxfId="287" priority="276">
      <formula>$D73="OPN"</formula>
    </cfRule>
    <cfRule type="expression" dxfId="286" priority="277">
      <formula>$D73="RES"</formula>
    </cfRule>
    <cfRule type="expression" dxfId="285" priority="278">
      <formula>$D73="SMOD"</formula>
    </cfRule>
    <cfRule type="expression" dxfId="284" priority="279">
      <formula>$D73="CDMOD"</formula>
    </cfRule>
    <cfRule type="expression" dxfId="283" priority="280">
      <formula>$D73="ABMOD"</formula>
    </cfRule>
    <cfRule type="expression" dxfId="282" priority="281">
      <formula>$D73="NDC"</formula>
    </cfRule>
    <cfRule type="expression" dxfId="281" priority="282">
      <formula>$D73="NCC"</formula>
    </cfRule>
    <cfRule type="expression" dxfId="280" priority="283">
      <formula>$D73="NBC"</formula>
    </cfRule>
    <cfRule type="expression" dxfId="279" priority="284">
      <formula>$D73="NAC"</formula>
    </cfRule>
    <cfRule type="expression" dxfId="278" priority="285">
      <formula>$D73="SND"</formula>
    </cfRule>
    <cfRule type="expression" dxfId="277" priority="286">
      <formula>$D73="SNC"</formula>
    </cfRule>
    <cfRule type="expression" dxfId="276" priority="287">
      <formula>$D73="SNB"</formula>
    </cfRule>
    <cfRule type="expression" dxfId="275" priority="288">
      <formula>$D73="SNA"</formula>
    </cfRule>
  </conditionalFormatting>
  <conditionalFormatting sqref="L80:L81">
    <cfRule type="expression" dxfId="274" priority="263">
      <formula>$D80="OPN"</formula>
    </cfRule>
    <cfRule type="expression" dxfId="273" priority="264">
      <formula>$D80="RES"</formula>
    </cfRule>
    <cfRule type="expression" dxfId="272" priority="265">
      <formula>$D80="SMOD"</formula>
    </cfRule>
    <cfRule type="expression" dxfId="271" priority="266">
      <formula>$D80="CDMOD"</formula>
    </cfRule>
    <cfRule type="expression" dxfId="270" priority="267">
      <formula>$D80="ABMOD"</formula>
    </cfRule>
    <cfRule type="expression" dxfId="269" priority="268">
      <formula>$D80="NDC"</formula>
    </cfRule>
    <cfRule type="expression" dxfId="268" priority="269">
      <formula>$D80="NCC"</formula>
    </cfRule>
    <cfRule type="expression" dxfId="267" priority="270">
      <formula>$D80="NBC"</formula>
    </cfRule>
    <cfRule type="expression" dxfId="266" priority="271">
      <formula>$D80="NAC"</formula>
    </cfRule>
    <cfRule type="expression" dxfId="265" priority="272">
      <formula>$D80="SND"</formula>
    </cfRule>
    <cfRule type="expression" dxfId="264" priority="273">
      <formula>$D80="SNC"</formula>
    </cfRule>
    <cfRule type="expression" dxfId="263" priority="274">
      <formula>$D80="SNB"</formula>
    </cfRule>
    <cfRule type="expression" dxfId="262" priority="275">
      <formula>$D80="SNA"</formula>
    </cfRule>
  </conditionalFormatting>
  <conditionalFormatting sqref="L89:L91">
    <cfRule type="expression" dxfId="261" priority="250">
      <formula>$D89="OPN"</formula>
    </cfRule>
    <cfRule type="expression" dxfId="260" priority="251">
      <formula>$D89="RES"</formula>
    </cfRule>
    <cfRule type="expression" dxfId="259" priority="252">
      <formula>$D89="SMOD"</formula>
    </cfRule>
    <cfRule type="expression" dxfId="258" priority="253">
      <formula>$D89="CDMOD"</formula>
    </cfRule>
    <cfRule type="expression" dxfId="257" priority="254">
      <formula>$D89="ABMOD"</formula>
    </cfRule>
    <cfRule type="expression" dxfId="256" priority="255">
      <formula>$D89="NDC"</formula>
    </cfRule>
    <cfRule type="expression" dxfId="255" priority="256">
      <formula>$D89="NCC"</formula>
    </cfRule>
    <cfRule type="expression" dxfId="254" priority="257">
      <formula>$D89="NBC"</formula>
    </cfRule>
    <cfRule type="expression" dxfId="253" priority="258">
      <formula>$D89="NAC"</formula>
    </cfRule>
    <cfRule type="expression" dxfId="252" priority="259">
      <formula>$D89="SND"</formula>
    </cfRule>
    <cfRule type="expression" dxfId="251" priority="260">
      <formula>$D89="SNC"</formula>
    </cfRule>
    <cfRule type="expression" dxfId="250" priority="261">
      <formula>$D89="SNB"</formula>
    </cfRule>
    <cfRule type="expression" dxfId="249" priority="262">
      <formula>$D89="SNA"</formula>
    </cfRule>
  </conditionalFormatting>
  <conditionalFormatting sqref="L96:L100">
    <cfRule type="expression" dxfId="248" priority="237">
      <formula>$D96="OPN"</formula>
    </cfRule>
    <cfRule type="expression" dxfId="247" priority="238">
      <formula>$D96="RES"</formula>
    </cfRule>
    <cfRule type="expression" dxfId="246" priority="239">
      <formula>$D96="SMOD"</formula>
    </cfRule>
    <cfRule type="expression" dxfId="245" priority="240">
      <formula>$D96="CDMOD"</formula>
    </cfRule>
    <cfRule type="expression" dxfId="244" priority="241">
      <formula>$D96="ABMOD"</formula>
    </cfRule>
    <cfRule type="expression" dxfId="243" priority="242">
      <formula>$D96="NDC"</formula>
    </cfRule>
    <cfRule type="expression" dxfId="242" priority="243">
      <formula>$D96="NCC"</formula>
    </cfRule>
    <cfRule type="expression" dxfId="241" priority="244">
      <formula>$D96="NBC"</formula>
    </cfRule>
    <cfRule type="expression" dxfId="240" priority="245">
      <formula>$D96="NAC"</formula>
    </cfRule>
    <cfRule type="expression" dxfId="239" priority="246">
      <formula>$D96="SND"</formula>
    </cfRule>
    <cfRule type="expression" dxfId="238" priority="247">
      <formula>$D96="SNC"</formula>
    </cfRule>
    <cfRule type="expression" dxfId="237" priority="248">
      <formula>$D96="SNB"</formula>
    </cfRule>
    <cfRule type="expression" dxfId="236" priority="249">
      <formula>$D96="SNA"</formula>
    </cfRule>
  </conditionalFormatting>
  <conditionalFormatting sqref="L103:L107">
    <cfRule type="expression" dxfId="235" priority="224">
      <formula>$D103="OPN"</formula>
    </cfRule>
    <cfRule type="expression" dxfId="234" priority="225">
      <formula>$D103="RES"</formula>
    </cfRule>
    <cfRule type="expression" dxfId="233" priority="226">
      <formula>$D103="SMOD"</formula>
    </cfRule>
    <cfRule type="expression" dxfId="232" priority="227">
      <formula>$D103="CDMOD"</formula>
    </cfRule>
    <cfRule type="expression" dxfId="231" priority="228">
      <formula>$D103="ABMOD"</formula>
    </cfRule>
    <cfRule type="expression" dxfId="230" priority="229">
      <formula>$D103="NDC"</formula>
    </cfRule>
    <cfRule type="expression" dxfId="229" priority="230">
      <formula>$D103="NCC"</formula>
    </cfRule>
    <cfRule type="expression" dxfId="228" priority="231">
      <formula>$D103="NBC"</formula>
    </cfRule>
    <cfRule type="expression" dxfId="227" priority="232">
      <formula>$D103="NAC"</formula>
    </cfRule>
    <cfRule type="expression" dxfId="226" priority="233">
      <formula>$D103="SND"</formula>
    </cfRule>
    <cfRule type="expression" dxfId="225" priority="234">
      <formula>$D103="SNC"</formula>
    </cfRule>
    <cfRule type="expression" dxfId="224" priority="235">
      <formula>$D103="SNB"</formula>
    </cfRule>
    <cfRule type="expression" dxfId="223" priority="236">
      <formula>$D103="SNA"</formula>
    </cfRule>
  </conditionalFormatting>
  <conditionalFormatting sqref="L110:L114">
    <cfRule type="expression" dxfId="222" priority="211">
      <formula>$D110="OPN"</formula>
    </cfRule>
    <cfRule type="expression" dxfId="221" priority="212">
      <formula>$D110="RES"</formula>
    </cfRule>
    <cfRule type="expression" dxfId="220" priority="213">
      <formula>$D110="SMOD"</formula>
    </cfRule>
    <cfRule type="expression" dxfId="219" priority="214">
      <formula>$D110="CDMOD"</formula>
    </cfRule>
    <cfRule type="expression" dxfId="218" priority="215">
      <formula>$D110="ABMOD"</formula>
    </cfRule>
    <cfRule type="expression" dxfId="217" priority="216">
      <formula>$D110="NDC"</formula>
    </cfRule>
    <cfRule type="expression" dxfId="216" priority="217">
      <formula>$D110="NCC"</formula>
    </cfRule>
    <cfRule type="expression" dxfId="215" priority="218">
      <formula>$D110="NBC"</formula>
    </cfRule>
    <cfRule type="expression" dxfId="214" priority="219">
      <formula>$D110="NAC"</formula>
    </cfRule>
    <cfRule type="expression" dxfId="213" priority="220">
      <formula>$D110="SND"</formula>
    </cfRule>
    <cfRule type="expression" dxfId="212" priority="221">
      <formula>$D110="SNC"</formula>
    </cfRule>
    <cfRule type="expression" dxfId="211" priority="222">
      <formula>$D110="SNB"</formula>
    </cfRule>
    <cfRule type="expression" dxfId="210" priority="223">
      <formula>$D110="SNA"</formula>
    </cfRule>
  </conditionalFormatting>
  <conditionalFormatting sqref="L82:L86">
    <cfRule type="expression" dxfId="209" priority="198">
      <formula>$D82="OPN"</formula>
    </cfRule>
    <cfRule type="expression" dxfId="208" priority="199">
      <formula>$D82="RES"</formula>
    </cfRule>
    <cfRule type="expression" dxfId="207" priority="200">
      <formula>$D82="SMOD"</formula>
    </cfRule>
    <cfRule type="expression" dxfId="206" priority="201">
      <formula>$D82="CDMOD"</formula>
    </cfRule>
    <cfRule type="expression" dxfId="205" priority="202">
      <formula>$D82="ABMOD"</formula>
    </cfRule>
    <cfRule type="expression" dxfId="204" priority="203">
      <formula>$D82="NDC"</formula>
    </cfRule>
    <cfRule type="expression" dxfId="203" priority="204">
      <formula>$D82="NCC"</formula>
    </cfRule>
    <cfRule type="expression" dxfId="202" priority="205">
      <formula>$D82="NBC"</formula>
    </cfRule>
    <cfRule type="expression" dxfId="201" priority="206">
      <formula>$D82="NAC"</formula>
    </cfRule>
    <cfRule type="expression" dxfId="200" priority="207">
      <formula>$D82="SND"</formula>
    </cfRule>
    <cfRule type="expression" dxfId="199" priority="208">
      <formula>$D82="SNC"</formula>
    </cfRule>
    <cfRule type="expression" dxfId="198" priority="209">
      <formula>$D82="SNB"</formula>
    </cfRule>
    <cfRule type="expression" dxfId="197" priority="210">
      <formula>$D82="SNA"</formula>
    </cfRule>
  </conditionalFormatting>
  <conditionalFormatting sqref="L93">
    <cfRule type="expression" dxfId="196" priority="185">
      <formula>$D93="OPN"</formula>
    </cfRule>
    <cfRule type="expression" dxfId="195" priority="186">
      <formula>$D93="RES"</formula>
    </cfRule>
    <cfRule type="expression" dxfId="194" priority="187">
      <formula>$D93="SMOD"</formula>
    </cfRule>
    <cfRule type="expression" dxfId="193" priority="188">
      <formula>$D93="CDMOD"</formula>
    </cfRule>
    <cfRule type="expression" dxfId="192" priority="189">
      <formula>$D93="ABMOD"</formula>
    </cfRule>
    <cfRule type="expression" dxfId="191" priority="190">
      <formula>$D93="NDC"</formula>
    </cfRule>
    <cfRule type="expression" dxfId="190" priority="191">
      <formula>$D93="NCC"</formula>
    </cfRule>
    <cfRule type="expression" dxfId="189" priority="192">
      <formula>$D93="NBC"</formula>
    </cfRule>
    <cfRule type="expression" dxfId="188" priority="193">
      <formula>$D93="NAC"</formula>
    </cfRule>
    <cfRule type="expression" dxfId="187" priority="194">
      <formula>$D93="SND"</formula>
    </cfRule>
    <cfRule type="expression" dxfId="186" priority="195">
      <formula>$D93="SNC"</formula>
    </cfRule>
    <cfRule type="expression" dxfId="185" priority="196">
      <formula>$D93="SNB"</formula>
    </cfRule>
    <cfRule type="expression" dxfId="184" priority="197">
      <formula>$D93="SNA"</formula>
    </cfRule>
  </conditionalFormatting>
  <conditionalFormatting sqref="F30">
    <cfRule type="expression" dxfId="183" priority="171">
      <formula>$D31="SNB"</formula>
    </cfRule>
  </conditionalFormatting>
  <conditionalFormatting sqref="F37">
    <cfRule type="expression" dxfId="182" priority="170">
      <formula>$D38="SNC"</formula>
    </cfRule>
  </conditionalFormatting>
  <conditionalFormatting sqref="F24:F28">
    <cfRule type="expression" dxfId="181" priority="157">
      <formula>$D24="OPN"</formula>
    </cfRule>
    <cfRule type="expression" dxfId="180" priority="158">
      <formula>$D24="RES"</formula>
    </cfRule>
    <cfRule type="expression" dxfId="179" priority="159">
      <formula>$D24="SMOD"</formula>
    </cfRule>
    <cfRule type="expression" dxfId="178" priority="160">
      <formula>$D24="CDMOD"</formula>
    </cfRule>
    <cfRule type="expression" dxfId="177" priority="161">
      <formula>$D24="ABMOD"</formula>
    </cfRule>
    <cfRule type="expression" dxfId="176" priority="162">
      <formula>$D24="NDC"</formula>
    </cfRule>
    <cfRule type="expression" dxfId="175" priority="163">
      <formula>$D24="NCC"</formula>
    </cfRule>
    <cfRule type="expression" dxfId="174" priority="164">
      <formula>$D24="NBC"</formula>
    </cfRule>
    <cfRule type="expression" dxfId="173" priority="165">
      <formula>$D24="NAC"</formula>
    </cfRule>
    <cfRule type="expression" dxfId="172" priority="166">
      <formula>$D24="SND"</formula>
    </cfRule>
    <cfRule type="expression" dxfId="171" priority="167">
      <formula>$D24="SNC"</formula>
    </cfRule>
    <cfRule type="expression" dxfId="170" priority="168">
      <formula>$D24="SNB"</formula>
    </cfRule>
    <cfRule type="expression" dxfId="169" priority="169">
      <formula>$D24="SNA"</formula>
    </cfRule>
  </conditionalFormatting>
  <conditionalFormatting sqref="F31:F35">
    <cfRule type="expression" dxfId="168" priority="144">
      <formula>$D31="OPN"</formula>
    </cfRule>
    <cfRule type="expression" dxfId="167" priority="145">
      <formula>$D31="RES"</formula>
    </cfRule>
    <cfRule type="expression" dxfId="166" priority="146">
      <formula>$D31="SMOD"</formula>
    </cfRule>
    <cfRule type="expression" dxfId="165" priority="147">
      <formula>$D31="CDMOD"</formula>
    </cfRule>
    <cfRule type="expression" dxfId="164" priority="148">
      <formula>$D31="ABMOD"</formula>
    </cfRule>
    <cfRule type="expression" dxfId="163" priority="149">
      <formula>$D31="NDC"</formula>
    </cfRule>
    <cfRule type="expression" dxfId="162" priority="150">
      <formula>$D31="NCC"</formula>
    </cfRule>
    <cfRule type="expression" dxfId="161" priority="151">
      <formula>$D31="NBC"</formula>
    </cfRule>
    <cfRule type="expression" dxfId="160" priority="152">
      <formula>$D31="NAC"</formula>
    </cfRule>
    <cfRule type="expression" dxfId="159" priority="153">
      <formula>$D31="SND"</formula>
    </cfRule>
    <cfRule type="expression" dxfId="158" priority="154">
      <formula>$D31="SNC"</formula>
    </cfRule>
    <cfRule type="expression" dxfId="157" priority="155">
      <formula>$D31="SNB"</formula>
    </cfRule>
    <cfRule type="expression" dxfId="156" priority="156">
      <formula>$D31="SNA"</formula>
    </cfRule>
  </conditionalFormatting>
  <conditionalFormatting sqref="F38:F42">
    <cfRule type="expression" dxfId="155" priority="131">
      <formula>$D38="OPN"</formula>
    </cfRule>
    <cfRule type="expression" dxfId="154" priority="132">
      <formula>$D38="RES"</formula>
    </cfRule>
    <cfRule type="expression" dxfId="153" priority="133">
      <formula>$D38="SMOD"</formula>
    </cfRule>
    <cfRule type="expression" dxfId="152" priority="134">
      <formula>$D38="CDMOD"</formula>
    </cfRule>
    <cfRule type="expression" dxfId="151" priority="135">
      <formula>$D38="ABMOD"</formula>
    </cfRule>
    <cfRule type="expression" dxfId="150" priority="136">
      <formula>$D38="NDC"</formula>
    </cfRule>
    <cfRule type="expression" dxfId="149" priority="137">
      <formula>$D38="NCC"</formula>
    </cfRule>
    <cfRule type="expression" dxfId="148" priority="138">
      <formula>$D38="NBC"</formula>
    </cfRule>
    <cfRule type="expression" dxfId="147" priority="139">
      <formula>$D38="NAC"</formula>
    </cfRule>
    <cfRule type="expression" dxfId="146" priority="140">
      <formula>$D38="SND"</formula>
    </cfRule>
    <cfRule type="expression" dxfId="145" priority="141">
      <formula>$D38="SNC"</formula>
    </cfRule>
    <cfRule type="expression" dxfId="144" priority="142">
      <formula>$D38="SNB"</formula>
    </cfRule>
    <cfRule type="expression" dxfId="143" priority="143">
      <formula>$D38="SNA"</formula>
    </cfRule>
  </conditionalFormatting>
  <conditionalFormatting sqref="F45:F49">
    <cfRule type="expression" dxfId="142" priority="118">
      <formula>$D45="OPN"</formula>
    </cfRule>
    <cfRule type="expression" dxfId="141" priority="119">
      <formula>$D45="RES"</formula>
    </cfRule>
    <cfRule type="expression" dxfId="140" priority="120">
      <formula>$D45="SMOD"</formula>
    </cfRule>
    <cfRule type="expression" dxfId="139" priority="121">
      <formula>$D45="CDMOD"</formula>
    </cfRule>
    <cfRule type="expression" dxfId="138" priority="122">
      <formula>$D45="ABMOD"</formula>
    </cfRule>
    <cfRule type="expression" dxfId="137" priority="123">
      <formula>$D45="NDC"</formula>
    </cfRule>
    <cfRule type="expression" dxfId="136" priority="124">
      <formula>$D45="NCC"</formula>
    </cfRule>
    <cfRule type="expression" dxfId="135" priority="125">
      <formula>$D45="NBC"</formula>
    </cfRule>
    <cfRule type="expression" dxfId="134" priority="126">
      <formula>$D45="NAC"</formula>
    </cfRule>
    <cfRule type="expression" dxfId="133" priority="127">
      <formula>$D45="SND"</formula>
    </cfRule>
    <cfRule type="expression" dxfId="132" priority="128">
      <formula>$D45="SNC"</formula>
    </cfRule>
    <cfRule type="expression" dxfId="131" priority="129">
      <formula>$D45="SNB"</formula>
    </cfRule>
    <cfRule type="expression" dxfId="130" priority="130">
      <formula>$D45="SNA"</formula>
    </cfRule>
  </conditionalFormatting>
  <conditionalFormatting sqref="F52:F56">
    <cfRule type="expression" dxfId="129" priority="105">
      <formula>$D52="OPN"</formula>
    </cfRule>
    <cfRule type="expression" dxfId="128" priority="106">
      <formula>$D52="RES"</formula>
    </cfRule>
    <cfRule type="expression" dxfId="127" priority="107">
      <formula>$D52="SMOD"</formula>
    </cfRule>
    <cfRule type="expression" dxfId="126" priority="108">
      <formula>$D52="CDMOD"</formula>
    </cfRule>
    <cfRule type="expression" dxfId="125" priority="109">
      <formula>$D52="ABMOD"</formula>
    </cfRule>
    <cfRule type="expression" dxfId="124" priority="110">
      <formula>$D52="NDC"</formula>
    </cfRule>
    <cfRule type="expression" dxfId="123" priority="111">
      <formula>$D52="NCC"</formula>
    </cfRule>
    <cfRule type="expression" dxfId="122" priority="112">
      <formula>$D52="NBC"</formula>
    </cfRule>
    <cfRule type="expression" dxfId="121" priority="113">
      <formula>$D52="NAC"</formula>
    </cfRule>
    <cfRule type="expression" dxfId="120" priority="114">
      <formula>$D52="SND"</formula>
    </cfRule>
    <cfRule type="expression" dxfId="119" priority="115">
      <formula>$D52="SNC"</formula>
    </cfRule>
    <cfRule type="expression" dxfId="118" priority="116">
      <formula>$D52="SNB"</formula>
    </cfRule>
    <cfRule type="expression" dxfId="117" priority="117">
      <formula>$D52="SNA"</formula>
    </cfRule>
  </conditionalFormatting>
  <conditionalFormatting sqref="F59:F63">
    <cfRule type="expression" dxfId="116" priority="92">
      <formula>$D59="OPN"</formula>
    </cfRule>
    <cfRule type="expression" dxfId="115" priority="93">
      <formula>$D59="RES"</formula>
    </cfRule>
    <cfRule type="expression" dxfId="114" priority="94">
      <formula>$D59="SMOD"</formula>
    </cfRule>
    <cfRule type="expression" dxfId="113" priority="95">
      <formula>$D59="CDMOD"</formula>
    </cfRule>
    <cfRule type="expression" dxfId="112" priority="96">
      <formula>$D59="ABMOD"</formula>
    </cfRule>
    <cfRule type="expression" dxfId="111" priority="97">
      <formula>$D59="NDC"</formula>
    </cfRule>
    <cfRule type="expression" dxfId="110" priority="98">
      <formula>$D59="NCC"</formula>
    </cfRule>
    <cfRule type="expression" dxfId="109" priority="99">
      <formula>$D59="NBC"</formula>
    </cfRule>
    <cfRule type="expression" dxfId="108" priority="100">
      <formula>$D59="NAC"</formula>
    </cfRule>
    <cfRule type="expression" dxfId="107" priority="101">
      <formula>$D59="SND"</formula>
    </cfRule>
    <cfRule type="expression" dxfId="106" priority="102">
      <formula>$D59="SNC"</formula>
    </cfRule>
    <cfRule type="expression" dxfId="105" priority="103">
      <formula>$D59="SNB"</formula>
    </cfRule>
    <cfRule type="expression" dxfId="104" priority="104">
      <formula>$D59="SNA"</formula>
    </cfRule>
  </conditionalFormatting>
  <conditionalFormatting sqref="F66:F70">
    <cfRule type="expression" dxfId="103" priority="79">
      <formula>$D66="OPN"</formula>
    </cfRule>
    <cfRule type="expression" dxfId="102" priority="80">
      <formula>$D66="RES"</formula>
    </cfRule>
    <cfRule type="expression" dxfId="101" priority="81">
      <formula>$D66="SMOD"</formula>
    </cfRule>
    <cfRule type="expression" dxfId="100" priority="82">
      <formula>$D66="CDMOD"</formula>
    </cfRule>
    <cfRule type="expression" dxfId="99" priority="83">
      <formula>$D66="ABMOD"</formula>
    </cfRule>
    <cfRule type="expression" dxfId="98" priority="84">
      <formula>$D66="NDC"</formula>
    </cfRule>
    <cfRule type="expression" dxfId="97" priority="85">
      <formula>$D66="NCC"</formula>
    </cfRule>
    <cfRule type="expression" dxfId="96" priority="86">
      <formula>$D66="NBC"</formula>
    </cfRule>
    <cfRule type="expression" dxfId="95" priority="87">
      <formula>$D66="NAC"</formula>
    </cfRule>
    <cfRule type="expression" dxfId="94" priority="88">
      <formula>$D66="SND"</formula>
    </cfRule>
    <cfRule type="expression" dxfId="93" priority="89">
      <formula>$D66="SNC"</formula>
    </cfRule>
    <cfRule type="expression" dxfId="92" priority="90">
      <formula>$D66="SNB"</formula>
    </cfRule>
    <cfRule type="expression" dxfId="91" priority="91">
      <formula>$D66="SNA"</formula>
    </cfRule>
  </conditionalFormatting>
  <conditionalFormatting sqref="F73:F77">
    <cfRule type="expression" dxfId="90" priority="66">
      <formula>$D73="OPN"</formula>
    </cfRule>
    <cfRule type="expression" dxfId="89" priority="67">
      <formula>$D73="RES"</formula>
    </cfRule>
    <cfRule type="expression" dxfId="88" priority="68">
      <formula>$D73="SMOD"</formula>
    </cfRule>
    <cfRule type="expression" dxfId="87" priority="69">
      <formula>$D73="CDMOD"</formula>
    </cfRule>
    <cfRule type="expression" dxfId="86" priority="70">
      <formula>$D73="ABMOD"</formula>
    </cfRule>
    <cfRule type="expression" dxfId="85" priority="71">
      <formula>$D73="NDC"</formula>
    </cfRule>
    <cfRule type="expression" dxfId="84" priority="72">
      <formula>$D73="NCC"</formula>
    </cfRule>
    <cfRule type="expression" dxfId="83" priority="73">
      <formula>$D73="NBC"</formula>
    </cfRule>
    <cfRule type="expression" dxfId="82" priority="74">
      <formula>$D73="NAC"</formula>
    </cfRule>
    <cfRule type="expression" dxfId="81" priority="75">
      <formula>$D73="SND"</formula>
    </cfRule>
    <cfRule type="expression" dxfId="80" priority="76">
      <formula>$D73="SNC"</formula>
    </cfRule>
    <cfRule type="expression" dxfId="79" priority="77">
      <formula>$D73="SNB"</formula>
    </cfRule>
    <cfRule type="expression" dxfId="78" priority="78">
      <formula>$D73="SNA"</formula>
    </cfRule>
  </conditionalFormatting>
  <conditionalFormatting sqref="F80:F86">
    <cfRule type="expression" dxfId="77" priority="53">
      <formula>$D80="OPN"</formula>
    </cfRule>
    <cfRule type="expression" dxfId="76" priority="54">
      <formula>$D80="RES"</formula>
    </cfRule>
    <cfRule type="expression" dxfId="75" priority="55">
      <formula>$D80="SMOD"</formula>
    </cfRule>
    <cfRule type="expression" dxfId="74" priority="56">
      <formula>$D80="CDMOD"</formula>
    </cfRule>
    <cfRule type="expression" dxfId="73" priority="57">
      <formula>$D80="ABMOD"</formula>
    </cfRule>
    <cfRule type="expression" dxfId="72" priority="58">
      <formula>$D80="NDC"</formula>
    </cfRule>
    <cfRule type="expression" dxfId="71" priority="59">
      <formula>$D80="NCC"</formula>
    </cfRule>
    <cfRule type="expression" dxfId="70" priority="60">
      <formula>$D80="NBC"</formula>
    </cfRule>
    <cfRule type="expression" dxfId="69" priority="61">
      <formula>$D80="NAC"</formula>
    </cfRule>
    <cfRule type="expression" dxfId="68" priority="62">
      <formula>$D80="SND"</formula>
    </cfRule>
    <cfRule type="expression" dxfId="67" priority="63">
      <formula>$D80="SNC"</formula>
    </cfRule>
    <cfRule type="expression" dxfId="66" priority="64">
      <formula>$D80="SNB"</formula>
    </cfRule>
    <cfRule type="expression" dxfId="65" priority="65">
      <formula>$D80="SNA"</formula>
    </cfRule>
  </conditionalFormatting>
  <conditionalFormatting sqref="F89:F93">
    <cfRule type="expression" dxfId="64" priority="40">
      <formula>$D89="OPN"</formula>
    </cfRule>
    <cfRule type="expression" dxfId="63" priority="41">
      <formula>$D89="RES"</formula>
    </cfRule>
    <cfRule type="expression" dxfId="62" priority="42">
      <formula>$D89="SMOD"</formula>
    </cfRule>
    <cfRule type="expression" dxfId="61" priority="43">
      <formula>$D89="CDMOD"</formula>
    </cfRule>
    <cfRule type="expression" dxfId="60" priority="44">
      <formula>$D89="ABMOD"</formula>
    </cfRule>
    <cfRule type="expression" dxfId="59" priority="45">
      <formula>$D89="NDC"</formula>
    </cfRule>
    <cfRule type="expression" dxfId="58" priority="46">
      <formula>$D89="NCC"</formula>
    </cfRule>
    <cfRule type="expression" dxfId="57" priority="47">
      <formula>$D89="NBC"</formula>
    </cfRule>
    <cfRule type="expression" dxfId="56" priority="48">
      <formula>$D89="NAC"</formula>
    </cfRule>
    <cfRule type="expression" dxfId="55" priority="49">
      <formula>$D89="SND"</formula>
    </cfRule>
    <cfRule type="expression" dxfId="54" priority="50">
      <formula>$D89="SNC"</formula>
    </cfRule>
    <cfRule type="expression" dxfId="53" priority="51">
      <formula>$D89="SNB"</formula>
    </cfRule>
    <cfRule type="expression" dxfId="52" priority="52">
      <formula>$D89="SNA"</formula>
    </cfRule>
  </conditionalFormatting>
  <conditionalFormatting sqref="F96:F100">
    <cfRule type="expression" dxfId="51" priority="27">
      <formula>$D96="OPN"</formula>
    </cfRule>
    <cfRule type="expression" dxfId="50" priority="28">
      <formula>$D96="RES"</formula>
    </cfRule>
    <cfRule type="expression" dxfId="49" priority="29">
      <formula>$D96="SMOD"</formula>
    </cfRule>
    <cfRule type="expression" dxfId="48" priority="30">
      <formula>$D96="CDMOD"</formula>
    </cfRule>
    <cfRule type="expression" dxfId="47" priority="31">
      <formula>$D96="ABMOD"</formula>
    </cfRule>
    <cfRule type="expression" dxfId="46" priority="32">
      <formula>$D96="NDC"</formula>
    </cfRule>
    <cfRule type="expression" dxfId="45" priority="33">
      <formula>$D96="NCC"</formula>
    </cfRule>
    <cfRule type="expression" dxfId="44" priority="34">
      <formula>$D96="NBC"</formula>
    </cfRule>
    <cfRule type="expression" dxfId="43" priority="35">
      <formula>$D96="NAC"</formula>
    </cfRule>
    <cfRule type="expression" dxfId="42" priority="36">
      <formula>$D96="SND"</formula>
    </cfRule>
    <cfRule type="expression" dxfId="41" priority="37">
      <formula>$D96="SNC"</formula>
    </cfRule>
    <cfRule type="expression" dxfId="40" priority="38">
      <formula>$D96="SNB"</formula>
    </cfRule>
    <cfRule type="expression" dxfId="39" priority="39">
      <formula>$D96="SNA"</formula>
    </cfRule>
  </conditionalFormatting>
  <conditionalFormatting sqref="F103:F107">
    <cfRule type="expression" dxfId="38" priority="14">
      <formula>$D103="OPN"</formula>
    </cfRule>
    <cfRule type="expression" dxfId="37" priority="15">
      <formula>$D103="RES"</formula>
    </cfRule>
    <cfRule type="expression" dxfId="36" priority="16">
      <formula>$D103="SMOD"</formula>
    </cfRule>
    <cfRule type="expression" dxfId="35" priority="17">
      <formula>$D103="CDMOD"</formula>
    </cfRule>
    <cfRule type="expression" dxfId="34" priority="18">
      <formula>$D103="ABMOD"</formula>
    </cfRule>
    <cfRule type="expression" dxfId="33" priority="19">
      <formula>$D103="NDC"</formula>
    </cfRule>
    <cfRule type="expression" dxfId="32" priority="20">
      <formula>$D103="NCC"</formula>
    </cfRule>
    <cfRule type="expression" dxfId="31" priority="21">
      <formula>$D103="NBC"</formula>
    </cfRule>
    <cfRule type="expression" dxfId="30" priority="22">
      <formula>$D103="NAC"</formula>
    </cfRule>
    <cfRule type="expression" dxfId="29" priority="23">
      <formula>$D103="SND"</formula>
    </cfRule>
    <cfRule type="expression" dxfId="28" priority="24">
      <formula>$D103="SNC"</formula>
    </cfRule>
    <cfRule type="expression" dxfId="27" priority="25">
      <formula>$D103="SNB"</formula>
    </cfRule>
    <cfRule type="expression" dxfId="26" priority="26">
      <formula>$D103="SNA"</formula>
    </cfRule>
  </conditionalFormatting>
  <conditionalFormatting sqref="F110:F114">
    <cfRule type="expression" dxfId="25" priority="1">
      <formula>$D110="OPN"</formula>
    </cfRule>
    <cfRule type="expression" dxfId="24" priority="2">
      <formula>$D110="RES"</formula>
    </cfRule>
    <cfRule type="expression" dxfId="23" priority="3">
      <formula>$D110="SMOD"</formula>
    </cfRule>
    <cfRule type="expression" dxfId="22" priority="4">
      <formula>$D110="CDMOD"</formula>
    </cfRule>
    <cfRule type="expression" dxfId="21" priority="5">
      <formula>$D110="ABMOD"</formula>
    </cfRule>
    <cfRule type="expression" dxfId="20" priority="6">
      <formula>$D110="NDC"</formula>
    </cfRule>
    <cfRule type="expression" dxfId="19" priority="7">
      <formula>$D110="NCC"</formula>
    </cfRule>
    <cfRule type="expression" dxfId="18" priority="8">
      <formula>$D110="NBC"</formula>
    </cfRule>
    <cfRule type="expression" dxfId="17" priority="9">
      <formula>$D110="NAC"</formula>
    </cfRule>
    <cfRule type="expression" dxfId="16" priority="10">
      <formula>$D110="SND"</formula>
    </cfRule>
    <cfRule type="expression" dxfId="15" priority="11">
      <formula>$D110="SNC"</formula>
    </cfRule>
    <cfRule type="expression" dxfId="14" priority="12">
      <formula>$D110="SNB"</formula>
    </cfRule>
    <cfRule type="expression" dxfId="13" priority="13">
      <formula>$D110="SNA"</formula>
    </cfRule>
  </conditionalFormatting>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432EB-80BF-4F32-8D9F-7AB798F49227}">
  <dimension ref="A1:AI38"/>
  <sheetViews>
    <sheetView zoomScaleNormal="100" workbookViewId="0">
      <selection activeCell="A2" sqref="A2"/>
    </sheetView>
  </sheetViews>
  <sheetFormatPr defaultColWidth="8.85546875" defaultRowHeight="12.75" x14ac:dyDescent="0.2"/>
  <cols>
    <col min="1" max="1" width="8.140625" style="55" customWidth="1"/>
    <col min="2" max="2" width="24.7109375" style="6" bestFit="1" customWidth="1"/>
    <col min="3" max="3" width="20.7109375" style="6" hidden="1" customWidth="1"/>
    <col min="4" max="4" width="8.28515625" style="6" bestFit="1" customWidth="1"/>
    <col min="5" max="5" width="11.5703125" style="6" customWidth="1"/>
    <col min="6" max="6" width="14" style="6" bestFit="1" customWidth="1"/>
    <col min="7" max="7" width="9.28515625" style="6" bestFit="1" customWidth="1"/>
    <col min="8" max="20" width="7.7109375" style="6" customWidth="1"/>
    <col min="21" max="21" width="6.7109375" style="6" customWidth="1"/>
    <col min="22" max="22" width="7.28515625" style="6" bestFit="1" customWidth="1"/>
    <col min="23" max="23" width="8.28515625" style="6" customWidth="1"/>
    <col min="24" max="24" width="8.85546875" style="86" customWidth="1"/>
    <col min="25" max="25" width="8.85546875" style="6" customWidth="1"/>
    <col min="26" max="26" width="14.28515625" style="6" hidden="1" customWidth="1"/>
    <col min="27" max="29" width="8.85546875" style="6" hidden="1" customWidth="1"/>
    <col min="30" max="30" width="11.42578125" style="6" hidden="1" customWidth="1"/>
    <col min="31" max="31" width="8.85546875" style="6" customWidth="1"/>
    <col min="32" max="32" width="5.85546875" style="6" customWidth="1"/>
    <col min="33" max="33" width="8.85546875" style="6"/>
    <col min="34" max="34" width="22.28515625" style="6" customWidth="1"/>
    <col min="35" max="35" width="10.28515625" style="6" customWidth="1"/>
    <col min="36" max="16384" width="8.85546875" style="6"/>
  </cols>
  <sheetData>
    <row r="1" spans="1:35" s="55" customFormat="1" ht="43.35" customHeight="1" thickBot="1" x14ac:dyDescent="0.25">
      <c r="A1" s="166" t="s">
        <v>23</v>
      </c>
      <c r="B1" s="167" t="s">
        <v>1</v>
      </c>
      <c r="C1" s="168" t="s">
        <v>1</v>
      </c>
      <c r="D1" s="168" t="s">
        <v>2</v>
      </c>
      <c r="E1" s="182" t="s">
        <v>24</v>
      </c>
      <c r="F1" s="183"/>
      <c r="G1" s="183" t="s">
        <v>25</v>
      </c>
      <c r="H1" s="169" t="s">
        <v>14</v>
      </c>
      <c r="I1" s="170" t="s">
        <v>13</v>
      </c>
      <c r="J1" s="171" t="s">
        <v>16</v>
      </c>
      <c r="K1" s="172" t="s">
        <v>39</v>
      </c>
      <c r="L1" s="173" t="s">
        <v>38</v>
      </c>
      <c r="M1" s="274" t="s">
        <v>77</v>
      </c>
      <c r="N1" s="275" t="s">
        <v>76</v>
      </c>
      <c r="O1" s="277" t="s">
        <v>37</v>
      </c>
      <c r="P1" s="278" t="s">
        <v>4</v>
      </c>
      <c r="Q1" s="174" t="s">
        <v>21</v>
      </c>
      <c r="R1" s="276" t="s">
        <v>22</v>
      </c>
      <c r="S1" s="175" t="s">
        <v>5</v>
      </c>
      <c r="T1" s="176" t="s">
        <v>3</v>
      </c>
      <c r="U1" s="158" t="s">
        <v>43</v>
      </c>
      <c r="V1" s="97" t="s">
        <v>53</v>
      </c>
      <c r="W1" s="97" t="s">
        <v>40</v>
      </c>
      <c r="X1" s="99" t="s">
        <v>41</v>
      </c>
      <c r="Y1" s="98" t="s">
        <v>42</v>
      </c>
      <c r="Z1" s="159" t="s">
        <v>51</v>
      </c>
      <c r="AA1" s="159" t="s">
        <v>2</v>
      </c>
      <c r="AB1" s="159" t="s">
        <v>55</v>
      </c>
      <c r="AC1" s="159" t="s">
        <v>47</v>
      </c>
      <c r="AD1" s="159" t="s">
        <v>52</v>
      </c>
      <c r="AE1" s="158" t="s">
        <v>56</v>
      </c>
      <c r="AG1" s="311" t="s">
        <v>64</v>
      </c>
      <c r="AH1" s="311"/>
      <c r="AI1" s="311"/>
    </row>
    <row r="2" spans="1:35" x14ac:dyDescent="0.2">
      <c r="A2" s="6">
        <v>6</v>
      </c>
      <c r="B2" t="s">
        <v>63</v>
      </c>
      <c r="C2" t="str">
        <f>LOWER(B2)</f>
        <v>russell garner</v>
      </c>
      <c r="D2" s="6" t="s">
        <v>16</v>
      </c>
      <c r="E2" s="5" t="s">
        <v>134</v>
      </c>
      <c r="G2" s="6" t="s">
        <v>135</v>
      </c>
      <c r="H2" s="177" t="str">
        <f t="shared" ref="H2:T21" si="0">IF($D2=H$1,$U2,"")</f>
        <v/>
      </c>
      <c r="I2" s="177" t="str">
        <f t="shared" si="0"/>
        <v/>
      </c>
      <c r="J2" s="177">
        <f t="shared" si="0"/>
        <v>100</v>
      </c>
      <c r="K2" s="177" t="str">
        <f t="shared" si="0"/>
        <v/>
      </c>
      <c r="L2" s="177" t="str">
        <f t="shared" si="0"/>
        <v/>
      </c>
      <c r="M2" s="177" t="str">
        <f t="shared" si="0"/>
        <v/>
      </c>
      <c r="N2" s="177" t="str">
        <f t="shared" si="0"/>
        <v/>
      </c>
      <c r="O2" s="177" t="str">
        <f t="shared" si="0"/>
        <v/>
      </c>
      <c r="P2" s="177" t="str">
        <f t="shared" si="0"/>
        <v/>
      </c>
      <c r="Q2" s="177" t="str">
        <f t="shared" si="0"/>
        <v/>
      </c>
      <c r="R2" s="177" t="str">
        <f t="shared" si="0"/>
        <v/>
      </c>
      <c r="S2" s="177" t="str">
        <f t="shared" si="0"/>
        <v/>
      </c>
      <c r="T2" s="178" t="str">
        <f t="shared" si="0"/>
        <v/>
      </c>
      <c r="U2" s="291">
        <f t="shared" ref="U2:U35" si="1">IFERROR(VLOOKUP($AB2,Points2018,2,0),0)</f>
        <v>100</v>
      </c>
      <c r="V2" s="206">
        <f t="shared" ref="V2:V35" si="2">AD2-U2</f>
        <v>0</v>
      </c>
      <c r="W2" s="288">
        <f t="shared" ref="W2" si="3">IFERROR(VLOOKUP(D2,BenchmarksRd1,3,0)*86400,"")</f>
        <v>110.06399999999999</v>
      </c>
      <c r="X2" s="289">
        <f t="shared" ref="X2:X35" si="4">IFERROR((($E2*86400)-W2),"")</f>
        <v>1.0189999999999912</v>
      </c>
      <c r="Y2" s="290">
        <f>IF(U2=0,0,IF(X2&lt;=0,10,IF(X2&lt;0.5,5,IF(X2&lt;1,0,IF(X2&lt;2,-5,-10)))))</f>
        <v>-5</v>
      </c>
      <c r="Z2" s="105">
        <f t="shared" ref="Z2:Z35" si="5">IFERROR(VLOOKUP(D2,Class2019,4,0),"n/a")</f>
        <v>6</v>
      </c>
      <c r="AA2" s="105">
        <f t="shared" ref="AA2:AA35" si="6">IFERROR(VLOOKUP(D2,Class2019,3,0),"n/a")</f>
        <v>11</v>
      </c>
      <c r="AB2" s="105">
        <f>IF($AA2="n/a","",IFERROR(COUNTIF($AA$2:$AA2,"="&amp;AA2),""))</f>
        <v>1</v>
      </c>
      <c r="AC2" s="105">
        <f>COUNTIF($Z2:Z$2,"&lt;"&amp;Z2)</f>
        <v>0</v>
      </c>
      <c r="AD2" s="135">
        <f t="shared" ref="AD2:AD35" si="7">IF($AA2="n/a",0,IFERROR(VLOOKUP(AB2+AC2,Points2019,2,0),15))</f>
        <v>100</v>
      </c>
      <c r="AE2" s="101">
        <f t="shared" ref="AE2:AE35" si="8">(U2+V2+Y2)</f>
        <v>95</v>
      </c>
      <c r="AG2" s="136" t="s">
        <v>3</v>
      </c>
      <c r="AH2" s="149" t="s">
        <v>45</v>
      </c>
      <c r="AI2" s="156">
        <v>1.4273495370370371E-3</v>
      </c>
    </row>
    <row r="3" spans="1:35" x14ac:dyDescent="0.2">
      <c r="A3" s="6">
        <v>88</v>
      </c>
      <c r="B3" t="s">
        <v>100</v>
      </c>
      <c r="C3" t="str">
        <f t="shared" ref="C3:C27" si="9">LOWER(B3)</f>
        <v>randy stagno navarra</v>
      </c>
      <c r="D3" s="6" t="s">
        <v>39</v>
      </c>
      <c r="E3" s="5" t="s">
        <v>136</v>
      </c>
      <c r="G3" s="6" t="s">
        <v>131</v>
      </c>
      <c r="H3" s="3" t="str">
        <f t="shared" si="0"/>
        <v/>
      </c>
      <c r="I3" s="3" t="str">
        <f t="shared" si="0"/>
        <v/>
      </c>
      <c r="J3" s="3" t="str">
        <f t="shared" si="0"/>
        <v/>
      </c>
      <c r="K3" s="3">
        <f t="shared" si="0"/>
        <v>100</v>
      </c>
      <c r="L3" s="3" t="str">
        <f t="shared" si="0"/>
        <v/>
      </c>
      <c r="M3" s="3" t="str">
        <f t="shared" si="0"/>
        <v/>
      </c>
      <c r="N3" s="3" t="str">
        <f t="shared" si="0"/>
        <v/>
      </c>
      <c r="O3" s="3" t="str">
        <f t="shared" si="0"/>
        <v/>
      </c>
      <c r="P3" s="3" t="str">
        <f t="shared" si="0"/>
        <v/>
      </c>
      <c r="Q3" s="3" t="str">
        <f t="shared" si="0"/>
        <v/>
      </c>
      <c r="R3" s="3" t="str">
        <f t="shared" si="0"/>
        <v/>
      </c>
      <c r="S3" s="3" t="str">
        <f t="shared" si="0"/>
        <v/>
      </c>
      <c r="T3" s="145" t="str">
        <f t="shared" si="0"/>
        <v/>
      </c>
      <c r="U3" s="292">
        <f t="shared" si="1"/>
        <v>100</v>
      </c>
      <c r="V3" s="160">
        <f t="shared" si="2"/>
        <v>0</v>
      </c>
      <c r="W3" s="294">
        <f t="shared" ref="W3:W4" si="10">IFERROR(VLOOKUP(D3,BenchmarksRd1,3,0)*86400,"")</f>
        <v>112.935</v>
      </c>
      <c r="X3" s="86">
        <f t="shared" si="4"/>
        <v>2.2830000000000013</v>
      </c>
      <c r="Y3" s="295">
        <f>IF(U3=0,0,IF(X3&lt;=0,10,IF(X3&lt;0.5,5,IF(X3&lt;1,0,IF(X3&lt;2,-5,-10)))))</f>
        <v>-10</v>
      </c>
      <c r="Z3" s="92">
        <f t="shared" si="5"/>
        <v>5</v>
      </c>
      <c r="AA3" s="92">
        <f t="shared" si="6"/>
        <v>10</v>
      </c>
      <c r="AB3" s="92">
        <f>IF($AA3="n/a","",IFERROR(COUNTIF($AA$2:$AA3,"="&amp;AA3),""))</f>
        <v>1</v>
      </c>
      <c r="AC3" s="92">
        <f>COUNTIF($Z$2:Z3,"&lt;"&amp;Z3)</f>
        <v>0</v>
      </c>
      <c r="AD3" s="100">
        <f t="shared" si="7"/>
        <v>100</v>
      </c>
      <c r="AE3" s="102">
        <f t="shared" si="8"/>
        <v>90</v>
      </c>
      <c r="AG3" s="137" t="s">
        <v>5</v>
      </c>
      <c r="AH3" s="44" t="s">
        <v>46</v>
      </c>
      <c r="AI3" s="179">
        <v>1.4203472222222224E-3</v>
      </c>
    </row>
    <row r="4" spans="1:35" x14ac:dyDescent="0.2">
      <c r="A4" s="6">
        <v>179</v>
      </c>
      <c r="B4" t="s">
        <v>70</v>
      </c>
      <c r="C4" t="str">
        <f t="shared" si="9"/>
        <v>dean hasnat</v>
      </c>
      <c r="D4" s="6" t="s">
        <v>38</v>
      </c>
      <c r="E4" s="5" t="s">
        <v>137</v>
      </c>
      <c r="G4" s="6" t="s">
        <v>126</v>
      </c>
      <c r="H4" s="3" t="str">
        <f t="shared" si="0"/>
        <v/>
      </c>
      <c r="I4" s="3" t="str">
        <f t="shared" si="0"/>
        <v/>
      </c>
      <c r="J4" s="3" t="str">
        <f t="shared" si="0"/>
        <v/>
      </c>
      <c r="K4" s="3" t="str">
        <f t="shared" si="0"/>
        <v/>
      </c>
      <c r="L4" s="3">
        <f t="shared" si="0"/>
        <v>100</v>
      </c>
      <c r="M4" s="3" t="str">
        <f t="shared" si="0"/>
        <v/>
      </c>
      <c r="N4" s="3" t="str">
        <f t="shared" si="0"/>
        <v/>
      </c>
      <c r="O4" s="3" t="str">
        <f t="shared" si="0"/>
        <v/>
      </c>
      <c r="P4" s="3" t="str">
        <f t="shared" si="0"/>
        <v/>
      </c>
      <c r="Q4" s="3" t="str">
        <f t="shared" si="0"/>
        <v/>
      </c>
      <c r="R4" s="3" t="str">
        <f t="shared" si="0"/>
        <v/>
      </c>
      <c r="S4" s="3" t="str">
        <f t="shared" si="0"/>
        <v/>
      </c>
      <c r="T4" s="145" t="str">
        <f t="shared" si="0"/>
        <v/>
      </c>
      <c r="U4" s="292">
        <f t="shared" si="1"/>
        <v>100</v>
      </c>
      <c r="V4" s="160">
        <f t="shared" si="2"/>
        <v>0</v>
      </c>
      <c r="W4" s="294">
        <f t="shared" si="10"/>
        <v>114.663</v>
      </c>
      <c r="X4" s="86">
        <f t="shared" si="4"/>
        <v>0.65200000000000102</v>
      </c>
      <c r="Y4" s="295">
        <f t="shared" ref="Y4:Y35" si="11">IF(U4=0,0,IF(X4&lt;=0,10,IF(X4&lt;0.5,5,IF(X4&lt;1,0,IF(X4&lt;2,-5,-10)))))</f>
        <v>0</v>
      </c>
      <c r="Z4" s="92">
        <f t="shared" si="5"/>
        <v>5</v>
      </c>
      <c r="AA4" s="92">
        <f t="shared" si="6"/>
        <v>9</v>
      </c>
      <c r="AB4" s="92">
        <f>IF($AA4="n/a","",IFERROR(COUNTIF($AA$2:$AA4,"="&amp;AA4),""))</f>
        <v>1</v>
      </c>
      <c r="AC4" s="92">
        <f>COUNTIF($Z$2:Z4,"&lt;"&amp;Z4)</f>
        <v>0</v>
      </c>
      <c r="AD4" s="100">
        <f t="shared" si="7"/>
        <v>100</v>
      </c>
      <c r="AE4" s="102">
        <f t="shared" si="8"/>
        <v>100</v>
      </c>
      <c r="AG4" s="271" t="s">
        <v>4</v>
      </c>
      <c r="AH4" s="272" t="s">
        <v>91</v>
      </c>
      <c r="AI4" s="273">
        <v>1.4745601851851853E-3</v>
      </c>
    </row>
    <row r="5" spans="1:35" x14ac:dyDescent="0.2">
      <c r="A5" s="6">
        <v>50</v>
      </c>
      <c r="B5" t="s">
        <v>44</v>
      </c>
      <c r="C5" t="str">
        <f t="shared" si="9"/>
        <v>alan conrad</v>
      </c>
      <c r="D5" s="6" t="s">
        <v>39</v>
      </c>
      <c r="E5" s="5" t="s">
        <v>138</v>
      </c>
      <c r="G5" s="6" t="s">
        <v>126</v>
      </c>
      <c r="H5" s="3" t="str">
        <f t="shared" si="0"/>
        <v/>
      </c>
      <c r="I5" s="3" t="str">
        <f t="shared" si="0"/>
        <v/>
      </c>
      <c r="J5" s="3" t="str">
        <f t="shared" si="0"/>
        <v/>
      </c>
      <c r="K5" s="3">
        <f t="shared" si="0"/>
        <v>75</v>
      </c>
      <c r="L5" s="3" t="str">
        <f t="shared" si="0"/>
        <v/>
      </c>
      <c r="M5" s="3" t="str">
        <f t="shared" si="0"/>
        <v/>
      </c>
      <c r="N5" s="3" t="str">
        <f t="shared" si="0"/>
        <v/>
      </c>
      <c r="O5" s="3" t="str">
        <f t="shared" si="0"/>
        <v/>
      </c>
      <c r="P5" s="3" t="str">
        <f t="shared" si="0"/>
        <v/>
      </c>
      <c r="Q5" s="3" t="str">
        <f t="shared" si="0"/>
        <v/>
      </c>
      <c r="R5" s="3" t="str">
        <f t="shared" si="0"/>
        <v/>
      </c>
      <c r="S5" s="3" t="str">
        <f t="shared" si="0"/>
        <v/>
      </c>
      <c r="T5" s="145" t="str">
        <f t="shared" si="0"/>
        <v/>
      </c>
      <c r="U5" s="292">
        <f t="shared" si="1"/>
        <v>75</v>
      </c>
      <c r="V5" s="160">
        <f t="shared" si="2"/>
        <v>0</v>
      </c>
      <c r="W5" s="294">
        <f t="shared" ref="W5:W35" si="12">IFERROR(VLOOKUP(D5,BenchmarksRd1,3,0)*86400,"")</f>
        <v>112.935</v>
      </c>
      <c r="X5" s="86">
        <f t="shared" si="4"/>
        <v>3.6439999999999912</v>
      </c>
      <c r="Y5" s="295">
        <f t="shared" si="11"/>
        <v>-10</v>
      </c>
      <c r="Z5" s="92">
        <f t="shared" si="5"/>
        <v>5</v>
      </c>
      <c r="AA5" s="92">
        <f t="shared" si="6"/>
        <v>10</v>
      </c>
      <c r="AB5" s="92">
        <f>IF($AA5="n/a","",IFERROR(COUNTIF($AA$2:$AA5,"="&amp;AA5),""))</f>
        <v>2</v>
      </c>
      <c r="AC5" s="92">
        <f>COUNTIF($Z$2:Z5,"&lt;"&amp;Z5)</f>
        <v>0</v>
      </c>
      <c r="AD5" s="100">
        <f t="shared" si="7"/>
        <v>75</v>
      </c>
      <c r="AE5" s="102">
        <f t="shared" si="8"/>
        <v>65</v>
      </c>
      <c r="AG5" s="269" t="s">
        <v>37</v>
      </c>
      <c r="AH5" s="223"/>
      <c r="AI5" s="270"/>
    </row>
    <row r="6" spans="1:35" x14ac:dyDescent="0.2">
      <c r="A6" s="6">
        <v>155</v>
      </c>
      <c r="B6" t="s">
        <v>139</v>
      </c>
      <c r="C6" t="str">
        <f t="shared" si="9"/>
        <v>kutay dal</v>
      </c>
      <c r="D6" s="6" t="s">
        <v>38</v>
      </c>
      <c r="E6" s="5" t="s">
        <v>140</v>
      </c>
      <c r="G6" s="6" t="s">
        <v>125</v>
      </c>
      <c r="H6" s="3" t="str">
        <f t="shared" si="0"/>
        <v/>
      </c>
      <c r="I6" s="3" t="str">
        <f t="shared" si="0"/>
        <v/>
      </c>
      <c r="J6" s="3" t="str">
        <f t="shared" si="0"/>
        <v/>
      </c>
      <c r="K6" s="3" t="str">
        <f t="shared" si="0"/>
        <v/>
      </c>
      <c r="L6" s="3">
        <f t="shared" si="0"/>
        <v>75</v>
      </c>
      <c r="M6" s="3" t="str">
        <f t="shared" si="0"/>
        <v/>
      </c>
      <c r="N6" s="3" t="str">
        <f t="shared" si="0"/>
        <v/>
      </c>
      <c r="O6" s="3" t="str">
        <f t="shared" si="0"/>
        <v/>
      </c>
      <c r="P6" s="3" t="str">
        <f t="shared" si="0"/>
        <v/>
      </c>
      <c r="Q6" s="3" t="str">
        <f t="shared" si="0"/>
        <v/>
      </c>
      <c r="R6" s="3" t="str">
        <f t="shared" si="0"/>
        <v/>
      </c>
      <c r="S6" s="3" t="str">
        <f t="shared" si="0"/>
        <v/>
      </c>
      <c r="T6" s="145" t="str">
        <f t="shared" si="0"/>
        <v/>
      </c>
      <c r="U6" s="292">
        <f t="shared" si="1"/>
        <v>75</v>
      </c>
      <c r="V6" s="160">
        <f t="shared" si="2"/>
        <v>0</v>
      </c>
      <c r="W6" s="294">
        <f t="shared" si="12"/>
        <v>114.663</v>
      </c>
      <c r="X6" s="86">
        <f t="shared" si="4"/>
        <v>2.1930000000000263</v>
      </c>
      <c r="Y6" s="295">
        <f t="shared" si="11"/>
        <v>-10</v>
      </c>
      <c r="Z6" s="92">
        <f t="shared" si="5"/>
        <v>5</v>
      </c>
      <c r="AA6" s="92">
        <f t="shared" si="6"/>
        <v>9</v>
      </c>
      <c r="AB6" s="92">
        <f>IF($AA6="n/a","",IFERROR(COUNTIF($AA$2:$AA6,"="&amp;AA6),""))</f>
        <v>2</v>
      </c>
      <c r="AC6" s="92">
        <f>COUNTIF($Z$2:Z6,"&lt;"&amp;Z6)</f>
        <v>0</v>
      </c>
      <c r="AD6" s="100">
        <f t="shared" si="7"/>
        <v>75</v>
      </c>
      <c r="AE6" s="102">
        <f t="shared" si="8"/>
        <v>65</v>
      </c>
      <c r="AG6" s="138" t="s">
        <v>22</v>
      </c>
      <c r="AH6" s="153" t="s">
        <v>71</v>
      </c>
      <c r="AI6" s="150">
        <v>1.4067361111111112E-3</v>
      </c>
    </row>
    <row r="7" spans="1:35" x14ac:dyDescent="0.2">
      <c r="A7" s="6">
        <v>2</v>
      </c>
      <c r="B7" t="s">
        <v>109</v>
      </c>
      <c r="C7" t="str">
        <f t="shared" si="9"/>
        <v>matt brogan</v>
      </c>
      <c r="D7" s="6" t="s">
        <v>39</v>
      </c>
      <c r="E7" s="5" t="s">
        <v>141</v>
      </c>
      <c r="G7" s="6" t="s">
        <v>135</v>
      </c>
      <c r="H7" s="3" t="str">
        <f t="shared" si="0"/>
        <v/>
      </c>
      <c r="I7" s="3" t="str">
        <f t="shared" si="0"/>
        <v/>
      </c>
      <c r="J7" s="3" t="str">
        <f t="shared" si="0"/>
        <v/>
      </c>
      <c r="K7" s="3">
        <f t="shared" si="0"/>
        <v>60</v>
      </c>
      <c r="L7" s="3" t="str">
        <f t="shared" si="0"/>
        <v/>
      </c>
      <c r="M7" s="3" t="str">
        <f t="shared" si="0"/>
        <v/>
      </c>
      <c r="N7" s="3" t="str">
        <f t="shared" si="0"/>
        <v/>
      </c>
      <c r="O7" s="3" t="str">
        <f t="shared" si="0"/>
        <v/>
      </c>
      <c r="P7" s="3" t="str">
        <f t="shared" si="0"/>
        <v/>
      </c>
      <c r="Q7" s="3" t="str">
        <f t="shared" si="0"/>
        <v/>
      </c>
      <c r="R7" s="3" t="str">
        <f t="shared" si="0"/>
        <v/>
      </c>
      <c r="S7" s="3" t="str">
        <f t="shared" si="0"/>
        <v/>
      </c>
      <c r="T7" s="145" t="str">
        <f t="shared" si="0"/>
        <v/>
      </c>
      <c r="U7" s="292">
        <f t="shared" si="1"/>
        <v>60</v>
      </c>
      <c r="V7" s="160">
        <f t="shared" si="2"/>
        <v>0</v>
      </c>
      <c r="W7" s="294">
        <f t="shared" si="12"/>
        <v>112.935</v>
      </c>
      <c r="X7" s="86">
        <f t="shared" si="4"/>
        <v>5.3580000000000041</v>
      </c>
      <c r="Y7" s="295">
        <f t="shared" si="11"/>
        <v>-10</v>
      </c>
      <c r="Z7" s="92">
        <f t="shared" si="5"/>
        <v>5</v>
      </c>
      <c r="AA7" s="92">
        <f t="shared" si="6"/>
        <v>10</v>
      </c>
      <c r="AB7" s="92">
        <f>IF($AA7="n/a","",IFERROR(COUNTIF($AA$2:$AA7,"="&amp;AA7),""))</f>
        <v>3</v>
      </c>
      <c r="AC7" s="92">
        <f>COUNTIF($Z$2:Z7,"&lt;"&amp;Z7)</f>
        <v>0</v>
      </c>
      <c r="AD7" s="100">
        <f t="shared" si="7"/>
        <v>60</v>
      </c>
      <c r="AE7" s="102">
        <f t="shared" si="8"/>
        <v>50</v>
      </c>
      <c r="AG7" s="139" t="s">
        <v>21</v>
      </c>
      <c r="AH7" s="72" t="s">
        <v>90</v>
      </c>
      <c r="AI7" s="268" t="s">
        <v>86</v>
      </c>
    </row>
    <row r="8" spans="1:35" x14ac:dyDescent="0.2">
      <c r="A8" s="6">
        <v>421</v>
      </c>
      <c r="B8" t="s">
        <v>142</v>
      </c>
      <c r="C8" t="str">
        <f t="shared" si="9"/>
        <v>mark fitzgerald</v>
      </c>
      <c r="D8" s="6" t="s">
        <v>73</v>
      </c>
      <c r="E8" s="5" t="s">
        <v>143</v>
      </c>
      <c r="G8" s="6" t="s">
        <v>128</v>
      </c>
      <c r="H8" s="3" t="str">
        <f t="shared" si="0"/>
        <v/>
      </c>
      <c r="I8" s="3" t="str">
        <f t="shared" si="0"/>
        <v/>
      </c>
      <c r="J8" s="3" t="str">
        <f t="shared" si="0"/>
        <v/>
      </c>
      <c r="K8" s="3" t="str">
        <f t="shared" si="0"/>
        <v/>
      </c>
      <c r="L8" s="3" t="str">
        <f t="shared" si="0"/>
        <v/>
      </c>
      <c r="M8" s="3" t="str">
        <f t="shared" si="0"/>
        <v/>
      </c>
      <c r="N8" s="3" t="str">
        <f t="shared" si="0"/>
        <v/>
      </c>
      <c r="O8" s="3" t="str">
        <f t="shared" si="0"/>
        <v/>
      </c>
      <c r="P8" s="3" t="str">
        <f t="shared" si="0"/>
        <v/>
      </c>
      <c r="Q8" s="3" t="str">
        <f t="shared" si="0"/>
        <v/>
      </c>
      <c r="R8" s="3" t="str">
        <f t="shared" si="0"/>
        <v/>
      </c>
      <c r="S8" s="3" t="str">
        <f t="shared" si="0"/>
        <v/>
      </c>
      <c r="T8" s="145" t="str">
        <f t="shared" si="0"/>
        <v/>
      </c>
      <c r="U8" s="292">
        <f t="shared" si="1"/>
        <v>0</v>
      </c>
      <c r="V8" s="160">
        <f t="shared" si="2"/>
        <v>0</v>
      </c>
      <c r="W8" s="294" t="str">
        <f t="shared" si="12"/>
        <v/>
      </c>
      <c r="X8" s="86" t="str">
        <f t="shared" si="4"/>
        <v/>
      </c>
      <c r="Y8" s="295">
        <f t="shared" si="11"/>
        <v>0</v>
      </c>
      <c r="Z8" s="92" t="str">
        <f t="shared" si="5"/>
        <v>n/a</v>
      </c>
      <c r="AA8" s="92" t="str">
        <f t="shared" si="6"/>
        <v>n/a</v>
      </c>
      <c r="AB8" s="92" t="str">
        <f>IF($AA8="n/a","",IFERROR(COUNTIF($AA$2:$AA8,"="&amp;AA8),""))</f>
        <v/>
      </c>
      <c r="AC8" s="92">
        <f>COUNTIF($Z$2:Z8,"&lt;"&amp;Z8)</f>
        <v>0</v>
      </c>
      <c r="AD8" s="100">
        <f t="shared" si="7"/>
        <v>0</v>
      </c>
      <c r="AE8" s="102">
        <f t="shared" si="8"/>
        <v>0</v>
      </c>
      <c r="AG8" s="266" t="s">
        <v>76</v>
      </c>
      <c r="AH8" s="247" t="s">
        <v>110</v>
      </c>
      <c r="AI8" s="267">
        <v>1.3569675925925926E-3</v>
      </c>
    </row>
    <row r="9" spans="1:35" x14ac:dyDescent="0.2">
      <c r="A9" s="6">
        <v>62</v>
      </c>
      <c r="B9" t="s">
        <v>105</v>
      </c>
      <c r="C9" t="str">
        <f t="shared" si="9"/>
        <v>noel heritage</v>
      </c>
      <c r="D9" s="6" t="s">
        <v>73</v>
      </c>
      <c r="E9" s="5" t="s">
        <v>144</v>
      </c>
      <c r="G9" s="6" t="s">
        <v>128</v>
      </c>
      <c r="H9" s="3" t="str">
        <f t="shared" si="0"/>
        <v/>
      </c>
      <c r="I9" s="3" t="str">
        <f t="shared" si="0"/>
        <v/>
      </c>
      <c r="J9" s="3" t="str">
        <f t="shared" si="0"/>
        <v/>
      </c>
      <c r="K9" s="3" t="str">
        <f t="shared" si="0"/>
        <v/>
      </c>
      <c r="L9" s="3" t="str">
        <f t="shared" si="0"/>
        <v/>
      </c>
      <c r="M9" s="3" t="str">
        <f t="shared" si="0"/>
        <v/>
      </c>
      <c r="N9" s="3" t="str">
        <f t="shared" si="0"/>
        <v/>
      </c>
      <c r="O9" s="3" t="str">
        <f t="shared" si="0"/>
        <v/>
      </c>
      <c r="P9" s="3" t="str">
        <f t="shared" si="0"/>
        <v/>
      </c>
      <c r="Q9" s="3" t="str">
        <f t="shared" si="0"/>
        <v/>
      </c>
      <c r="R9" s="3" t="str">
        <f t="shared" si="0"/>
        <v/>
      </c>
      <c r="S9" s="3" t="str">
        <f t="shared" si="0"/>
        <v/>
      </c>
      <c r="T9" s="145" t="str">
        <f t="shared" si="0"/>
        <v/>
      </c>
      <c r="U9" s="292">
        <f t="shared" si="1"/>
        <v>0</v>
      </c>
      <c r="V9" s="160">
        <f t="shared" si="2"/>
        <v>0</v>
      </c>
      <c r="W9" s="294" t="str">
        <f t="shared" si="12"/>
        <v/>
      </c>
      <c r="X9" s="86" t="str">
        <f t="shared" si="4"/>
        <v/>
      </c>
      <c r="Y9" s="295">
        <f t="shared" si="11"/>
        <v>0</v>
      </c>
      <c r="Z9" s="92" t="str">
        <f t="shared" si="5"/>
        <v>n/a</v>
      </c>
      <c r="AA9" s="92" t="str">
        <f t="shared" si="6"/>
        <v>n/a</v>
      </c>
      <c r="AB9" s="92" t="str">
        <f>IF($AA9="n/a","",IFERROR(COUNTIF($AA$2:$AA9,"="&amp;AA9),""))</f>
        <v/>
      </c>
      <c r="AC9" s="92">
        <f>COUNTIF($Z$2:Z9,"&lt;"&amp;Z9)</f>
        <v>0</v>
      </c>
      <c r="AD9" s="100">
        <f t="shared" si="7"/>
        <v>0</v>
      </c>
      <c r="AE9" s="102">
        <f t="shared" si="8"/>
        <v>0</v>
      </c>
      <c r="AG9" s="264" t="s">
        <v>77</v>
      </c>
      <c r="AH9" s="258" t="s">
        <v>45</v>
      </c>
      <c r="AI9" s="265">
        <v>1.4252777777777779E-3</v>
      </c>
    </row>
    <row r="10" spans="1:35" x14ac:dyDescent="0.2">
      <c r="A10" s="6">
        <v>341</v>
      </c>
      <c r="B10" t="s">
        <v>111</v>
      </c>
      <c r="C10" t="str">
        <f t="shared" si="9"/>
        <v>travis nott</v>
      </c>
      <c r="D10" s="6" t="s">
        <v>73</v>
      </c>
      <c r="E10" s="5" t="s">
        <v>145</v>
      </c>
      <c r="G10" s="6" t="s">
        <v>125</v>
      </c>
      <c r="H10" s="3" t="str">
        <f t="shared" si="0"/>
        <v/>
      </c>
      <c r="I10" s="3" t="str">
        <f t="shared" si="0"/>
        <v/>
      </c>
      <c r="J10" s="3" t="str">
        <f t="shared" si="0"/>
        <v/>
      </c>
      <c r="K10" s="3" t="str">
        <f t="shared" si="0"/>
        <v/>
      </c>
      <c r="L10" s="3" t="str">
        <f t="shared" si="0"/>
        <v/>
      </c>
      <c r="M10" s="3" t="str">
        <f t="shared" si="0"/>
        <v/>
      </c>
      <c r="N10" s="3" t="str">
        <f t="shared" si="0"/>
        <v/>
      </c>
      <c r="O10" s="3" t="str">
        <f t="shared" si="0"/>
        <v/>
      </c>
      <c r="P10" s="3" t="str">
        <f t="shared" si="0"/>
        <v/>
      </c>
      <c r="Q10" s="3" t="str">
        <f t="shared" si="0"/>
        <v/>
      </c>
      <c r="R10" s="3" t="str">
        <f t="shared" si="0"/>
        <v/>
      </c>
      <c r="S10" s="3" t="str">
        <f t="shared" si="0"/>
        <v/>
      </c>
      <c r="T10" s="145" t="str">
        <f t="shared" si="0"/>
        <v/>
      </c>
      <c r="U10" s="292">
        <f t="shared" si="1"/>
        <v>0</v>
      </c>
      <c r="V10" s="160">
        <f t="shared" si="2"/>
        <v>0</v>
      </c>
      <c r="W10" s="294" t="str">
        <f t="shared" ref="W10:W20" si="13">IFERROR(VLOOKUP(D10,BenchmarksRd1,3,0)*86400,"")</f>
        <v/>
      </c>
      <c r="X10" s="86" t="str">
        <f t="shared" si="4"/>
        <v/>
      </c>
      <c r="Y10" s="295">
        <f t="shared" si="11"/>
        <v>0</v>
      </c>
      <c r="Z10" s="92" t="str">
        <f t="shared" si="5"/>
        <v>n/a</v>
      </c>
      <c r="AA10" s="92" t="str">
        <f t="shared" si="6"/>
        <v>n/a</v>
      </c>
      <c r="AB10" s="92" t="str">
        <f>IF($AA10="n/a","",IFERROR(COUNTIF($AA$2:$AA10,"="&amp;AA10),""))</f>
        <v/>
      </c>
      <c r="AC10" s="92">
        <f>COUNTIF($Z$2:Z10,"&lt;"&amp;Z10)</f>
        <v>0</v>
      </c>
      <c r="AD10" s="100">
        <f t="shared" si="7"/>
        <v>0</v>
      </c>
      <c r="AE10" s="102">
        <f t="shared" si="8"/>
        <v>0</v>
      </c>
      <c r="AG10" s="140" t="s">
        <v>38</v>
      </c>
      <c r="AH10" s="154" t="s">
        <v>70</v>
      </c>
      <c r="AI10" s="181" t="s">
        <v>72</v>
      </c>
    </row>
    <row r="11" spans="1:35" x14ac:dyDescent="0.2">
      <c r="A11" s="6">
        <v>21</v>
      </c>
      <c r="B11" t="s">
        <v>129</v>
      </c>
      <c r="C11" t="str">
        <f t="shared" si="9"/>
        <v>gavin newman</v>
      </c>
      <c r="D11" s="6" t="s">
        <v>38</v>
      </c>
      <c r="E11" s="5" t="s">
        <v>146</v>
      </c>
      <c r="G11" s="6" t="s">
        <v>126</v>
      </c>
      <c r="H11" s="3" t="str">
        <f t="shared" si="0"/>
        <v/>
      </c>
      <c r="I11" s="3" t="str">
        <f t="shared" si="0"/>
        <v/>
      </c>
      <c r="J11" s="3" t="str">
        <f t="shared" si="0"/>
        <v/>
      </c>
      <c r="K11" s="3" t="str">
        <f t="shared" si="0"/>
        <v/>
      </c>
      <c r="L11" s="3">
        <f t="shared" si="0"/>
        <v>60</v>
      </c>
      <c r="M11" s="3" t="str">
        <f t="shared" si="0"/>
        <v/>
      </c>
      <c r="N11" s="3" t="str">
        <f t="shared" si="0"/>
        <v/>
      </c>
      <c r="O11" s="3" t="str">
        <f t="shared" si="0"/>
        <v/>
      </c>
      <c r="P11" s="3" t="str">
        <f t="shared" si="0"/>
        <v/>
      </c>
      <c r="Q11" s="3" t="str">
        <f t="shared" si="0"/>
        <v/>
      </c>
      <c r="R11" s="3" t="str">
        <f t="shared" si="0"/>
        <v/>
      </c>
      <c r="S11" s="3" t="str">
        <f t="shared" si="0"/>
        <v/>
      </c>
      <c r="T11" s="145" t="str">
        <f t="shared" si="0"/>
        <v/>
      </c>
      <c r="U11" s="292">
        <f t="shared" si="1"/>
        <v>60</v>
      </c>
      <c r="V11" s="160">
        <f t="shared" si="2"/>
        <v>0</v>
      </c>
      <c r="W11" s="294">
        <f t="shared" si="13"/>
        <v>114.663</v>
      </c>
      <c r="X11" s="86">
        <f t="shared" si="4"/>
        <v>5.0000000000000142</v>
      </c>
      <c r="Y11" s="295">
        <f t="shared" si="11"/>
        <v>-10</v>
      </c>
      <c r="Z11" s="92">
        <f t="shared" si="5"/>
        <v>5</v>
      </c>
      <c r="AA11" s="92">
        <f t="shared" si="6"/>
        <v>9</v>
      </c>
      <c r="AB11" s="92">
        <f>IF($AA11="n/a","",IFERROR(COUNTIF($AA$2:$AA11,"="&amp;AA11),""))</f>
        <v>3</v>
      </c>
      <c r="AC11" s="92">
        <f>COUNTIF($Z$2:Z11,"&lt;"&amp;Z11)</f>
        <v>0</v>
      </c>
      <c r="AD11" s="100">
        <f t="shared" si="7"/>
        <v>60</v>
      </c>
      <c r="AE11" s="102">
        <f t="shared" si="8"/>
        <v>50</v>
      </c>
      <c r="AG11" s="141" t="s">
        <v>39</v>
      </c>
      <c r="AH11" s="47" t="s">
        <v>74</v>
      </c>
      <c r="AI11" s="180">
        <v>1.3071180555555555E-3</v>
      </c>
    </row>
    <row r="12" spans="1:35" x14ac:dyDescent="0.2">
      <c r="A12" s="6">
        <v>141</v>
      </c>
      <c r="B12" t="s">
        <v>133</v>
      </c>
      <c r="C12" t="str">
        <f t="shared" si="9"/>
        <v>max lloyd</v>
      </c>
      <c r="D12" s="6" t="s">
        <v>38</v>
      </c>
      <c r="E12" s="5" t="s">
        <v>147</v>
      </c>
      <c r="G12" s="6" t="s">
        <v>128</v>
      </c>
      <c r="H12" s="3" t="str">
        <f t="shared" si="0"/>
        <v/>
      </c>
      <c r="I12" s="3" t="str">
        <f t="shared" si="0"/>
        <v/>
      </c>
      <c r="J12" s="3" t="str">
        <f t="shared" si="0"/>
        <v/>
      </c>
      <c r="K12" s="3" t="str">
        <f t="shared" si="0"/>
        <v/>
      </c>
      <c r="L12" s="3">
        <f t="shared" si="0"/>
        <v>45</v>
      </c>
      <c r="M12" s="3" t="str">
        <f t="shared" si="0"/>
        <v/>
      </c>
      <c r="N12" s="3" t="str">
        <f t="shared" si="0"/>
        <v/>
      </c>
      <c r="O12" s="3" t="str">
        <f t="shared" si="0"/>
        <v/>
      </c>
      <c r="P12" s="3" t="str">
        <f t="shared" si="0"/>
        <v/>
      </c>
      <c r="Q12" s="3" t="str">
        <f t="shared" si="0"/>
        <v/>
      </c>
      <c r="R12" s="3" t="str">
        <f t="shared" si="0"/>
        <v/>
      </c>
      <c r="S12" s="3" t="str">
        <f t="shared" si="0"/>
        <v/>
      </c>
      <c r="T12" s="145" t="str">
        <f t="shared" si="0"/>
        <v/>
      </c>
      <c r="U12" s="292">
        <f t="shared" si="1"/>
        <v>45</v>
      </c>
      <c r="V12" s="160">
        <f t="shared" si="2"/>
        <v>0</v>
      </c>
      <c r="W12" s="294">
        <f t="shared" si="13"/>
        <v>114.663</v>
      </c>
      <c r="X12" s="86">
        <f t="shared" si="4"/>
        <v>5.3359999999999985</v>
      </c>
      <c r="Y12" s="295">
        <f t="shared" si="11"/>
        <v>-10</v>
      </c>
      <c r="Z12" s="92">
        <f t="shared" si="5"/>
        <v>5</v>
      </c>
      <c r="AA12" s="92">
        <f t="shared" si="6"/>
        <v>9</v>
      </c>
      <c r="AB12" s="92">
        <f>IF($AA12="n/a","",IFERROR(COUNTIF($AA$2:$AA12,"="&amp;AA12),""))</f>
        <v>4</v>
      </c>
      <c r="AC12" s="92">
        <f>COUNTIF($Z$2:Z12,"&lt;"&amp;Z12)</f>
        <v>0</v>
      </c>
      <c r="AD12" s="100">
        <f t="shared" si="7"/>
        <v>45</v>
      </c>
      <c r="AE12" s="102">
        <f t="shared" si="8"/>
        <v>35</v>
      </c>
      <c r="AG12" s="142" t="s">
        <v>16</v>
      </c>
      <c r="AH12" s="67" t="s">
        <v>63</v>
      </c>
      <c r="AI12" s="151">
        <v>1.2738888888888889E-3</v>
      </c>
    </row>
    <row r="13" spans="1:35" x14ac:dyDescent="0.2">
      <c r="A13" s="6">
        <v>68</v>
      </c>
      <c r="B13" t="s">
        <v>106</v>
      </c>
      <c r="C13" t="str">
        <f t="shared" si="9"/>
        <v>craig girvan</v>
      </c>
      <c r="D13" s="6" t="s">
        <v>76</v>
      </c>
      <c r="E13" s="5" t="s">
        <v>148</v>
      </c>
      <c r="G13" s="6" t="s">
        <v>149</v>
      </c>
      <c r="H13" s="3" t="str">
        <f t="shared" si="0"/>
        <v/>
      </c>
      <c r="I13" s="3" t="str">
        <f t="shared" si="0"/>
        <v/>
      </c>
      <c r="J13" s="3" t="str">
        <f t="shared" si="0"/>
        <v/>
      </c>
      <c r="K13" s="3" t="str">
        <f t="shared" si="0"/>
        <v/>
      </c>
      <c r="L13" s="3" t="str">
        <f t="shared" si="0"/>
        <v/>
      </c>
      <c r="M13" s="3" t="str">
        <f t="shared" si="0"/>
        <v/>
      </c>
      <c r="N13" s="3">
        <f t="shared" si="0"/>
        <v>100</v>
      </c>
      <c r="O13" s="3" t="str">
        <f t="shared" si="0"/>
        <v/>
      </c>
      <c r="P13" s="3" t="str">
        <f t="shared" si="0"/>
        <v/>
      </c>
      <c r="Q13" s="3" t="str">
        <f t="shared" si="0"/>
        <v/>
      </c>
      <c r="R13" s="3" t="str">
        <f t="shared" si="0"/>
        <v/>
      </c>
      <c r="S13" s="3" t="str">
        <f t="shared" si="0"/>
        <v/>
      </c>
      <c r="T13" s="145" t="str">
        <f t="shared" si="0"/>
        <v/>
      </c>
      <c r="U13" s="292">
        <f t="shared" si="1"/>
        <v>100</v>
      </c>
      <c r="V13" s="160">
        <f t="shared" si="2"/>
        <v>0</v>
      </c>
      <c r="W13" s="294">
        <f t="shared" si="13"/>
        <v>117.24199999999999</v>
      </c>
      <c r="X13" s="86">
        <f t="shared" si="4"/>
        <v>3.1360000000000241</v>
      </c>
      <c r="Y13" s="295">
        <f t="shared" si="11"/>
        <v>-10</v>
      </c>
      <c r="Z13" s="92">
        <f t="shared" si="5"/>
        <v>4</v>
      </c>
      <c r="AA13" s="92">
        <f t="shared" si="6"/>
        <v>7</v>
      </c>
      <c r="AB13" s="92">
        <f>IF($AA13="n/a","",IFERROR(COUNTIF($AA$2:$AA13,"="&amp;AA13),""))</f>
        <v>1</v>
      </c>
      <c r="AC13" s="92">
        <f>COUNTIF($Z$2:Z13,"&lt;"&amp;Z13)</f>
        <v>0</v>
      </c>
      <c r="AD13" s="100">
        <f t="shared" si="7"/>
        <v>100</v>
      </c>
      <c r="AE13" s="102">
        <f t="shared" si="8"/>
        <v>90</v>
      </c>
      <c r="AG13" s="143" t="s">
        <v>13</v>
      </c>
      <c r="AH13" s="50" t="s">
        <v>122</v>
      </c>
      <c r="AI13" s="152">
        <v>1.2593055555555556E-3</v>
      </c>
    </row>
    <row r="14" spans="1:35" ht="13.5" thickBot="1" x14ac:dyDescent="0.25">
      <c r="A14" s="6">
        <v>427</v>
      </c>
      <c r="B14" t="s">
        <v>46</v>
      </c>
      <c r="C14" t="str">
        <f t="shared" si="9"/>
        <v>steve williamsz</v>
      </c>
      <c r="D14" s="6" t="s">
        <v>21</v>
      </c>
      <c r="E14" s="5" t="s">
        <v>150</v>
      </c>
      <c r="G14" s="6" t="s">
        <v>128</v>
      </c>
      <c r="H14" s="3" t="str">
        <f t="shared" si="0"/>
        <v/>
      </c>
      <c r="I14" s="3" t="str">
        <f t="shared" si="0"/>
        <v/>
      </c>
      <c r="J14" s="3" t="str">
        <f t="shared" si="0"/>
        <v/>
      </c>
      <c r="K14" s="3" t="str">
        <f t="shared" si="0"/>
        <v/>
      </c>
      <c r="L14" s="3" t="str">
        <f t="shared" si="0"/>
        <v/>
      </c>
      <c r="M14" s="3" t="str">
        <f t="shared" si="0"/>
        <v/>
      </c>
      <c r="N14" s="3" t="str">
        <f t="shared" si="0"/>
        <v/>
      </c>
      <c r="O14" s="3" t="str">
        <f t="shared" si="0"/>
        <v/>
      </c>
      <c r="P14" s="3" t="str">
        <f t="shared" si="0"/>
        <v/>
      </c>
      <c r="Q14" s="3">
        <f t="shared" si="0"/>
        <v>100</v>
      </c>
      <c r="R14" s="3" t="str">
        <f t="shared" si="0"/>
        <v/>
      </c>
      <c r="S14" s="3" t="str">
        <f t="shared" si="0"/>
        <v/>
      </c>
      <c r="T14" s="145" t="str">
        <f t="shared" si="0"/>
        <v/>
      </c>
      <c r="U14" s="292">
        <f t="shared" si="1"/>
        <v>100</v>
      </c>
      <c r="V14" s="160">
        <f t="shared" si="2"/>
        <v>0</v>
      </c>
      <c r="W14" s="294">
        <f t="shared" si="13"/>
        <v>120.52999999999999</v>
      </c>
      <c r="X14" s="86">
        <f t="shared" si="4"/>
        <v>0.50500000000000966</v>
      </c>
      <c r="Y14" s="295">
        <f t="shared" si="11"/>
        <v>0</v>
      </c>
      <c r="Z14" s="92">
        <f t="shared" si="5"/>
        <v>2</v>
      </c>
      <c r="AA14" s="92">
        <f t="shared" si="6"/>
        <v>4</v>
      </c>
      <c r="AB14" s="92">
        <f>IF($AA14="n/a","",IFERROR(COUNTIF($AA$2:$AA14,"="&amp;AA14),""))</f>
        <v>1</v>
      </c>
      <c r="AC14" s="92">
        <f>COUNTIF($Z$2:Z14,"&lt;"&amp;Z14)</f>
        <v>0</v>
      </c>
      <c r="AD14" s="100">
        <f t="shared" si="7"/>
        <v>100</v>
      </c>
      <c r="AE14" s="102">
        <f t="shared" si="8"/>
        <v>100</v>
      </c>
      <c r="AG14" s="144" t="s">
        <v>14</v>
      </c>
      <c r="AH14" s="54" t="s">
        <v>69</v>
      </c>
      <c r="AI14" s="155">
        <v>1.1795949074074074E-3</v>
      </c>
    </row>
    <row r="15" spans="1:35" x14ac:dyDescent="0.2">
      <c r="A15" s="6">
        <v>211</v>
      </c>
      <c r="B15" t="s">
        <v>132</v>
      </c>
      <c r="C15" t="str">
        <f t="shared" si="9"/>
        <v>elmer lara</v>
      </c>
      <c r="D15" s="6" t="s">
        <v>73</v>
      </c>
      <c r="E15" s="5" t="s">
        <v>151</v>
      </c>
      <c r="G15" s="6" t="s">
        <v>126</v>
      </c>
      <c r="H15" s="3" t="str">
        <f t="shared" si="0"/>
        <v/>
      </c>
      <c r="I15" s="3" t="str">
        <f t="shared" si="0"/>
        <v/>
      </c>
      <c r="J15" s="3" t="str">
        <f t="shared" si="0"/>
        <v/>
      </c>
      <c r="K15" s="3" t="str">
        <f t="shared" si="0"/>
        <v/>
      </c>
      <c r="L15" s="3" t="str">
        <f t="shared" si="0"/>
        <v/>
      </c>
      <c r="M15" s="3" t="str">
        <f t="shared" si="0"/>
        <v/>
      </c>
      <c r="N15" s="3" t="str">
        <f t="shared" si="0"/>
        <v/>
      </c>
      <c r="O15" s="3" t="str">
        <f t="shared" si="0"/>
        <v/>
      </c>
      <c r="P15" s="3" t="str">
        <f t="shared" si="0"/>
        <v/>
      </c>
      <c r="Q15" s="3" t="str">
        <f t="shared" si="0"/>
        <v/>
      </c>
      <c r="R15" s="3" t="str">
        <f t="shared" si="0"/>
        <v/>
      </c>
      <c r="S15" s="3" t="str">
        <f t="shared" si="0"/>
        <v/>
      </c>
      <c r="T15" s="145" t="str">
        <f t="shared" si="0"/>
        <v/>
      </c>
      <c r="U15" s="292">
        <f t="shared" si="1"/>
        <v>0</v>
      </c>
      <c r="V15" s="160">
        <f t="shared" si="2"/>
        <v>0</v>
      </c>
      <c r="W15" s="294" t="str">
        <f t="shared" si="13"/>
        <v/>
      </c>
      <c r="X15" s="86" t="str">
        <f t="shared" si="4"/>
        <v/>
      </c>
      <c r="Y15" s="295">
        <f t="shared" si="11"/>
        <v>0</v>
      </c>
      <c r="Z15" s="92" t="str">
        <f t="shared" si="5"/>
        <v>n/a</v>
      </c>
      <c r="AA15" s="92" t="str">
        <f t="shared" si="6"/>
        <v>n/a</v>
      </c>
      <c r="AB15" s="92" t="str">
        <f>IF($AA15="n/a","",IFERROR(COUNTIF($AA$2:$AA15,"="&amp;AA15),""))</f>
        <v/>
      </c>
      <c r="AC15" s="92">
        <f>COUNTIF($Z$2:Z15,"&lt;"&amp;Z15)</f>
        <v>0</v>
      </c>
      <c r="AD15" s="100">
        <f t="shared" si="7"/>
        <v>0</v>
      </c>
      <c r="AE15" s="102">
        <f t="shared" si="8"/>
        <v>0</v>
      </c>
    </row>
    <row r="16" spans="1:35" x14ac:dyDescent="0.2">
      <c r="A16" s="6">
        <v>48</v>
      </c>
      <c r="B16" t="s">
        <v>114</v>
      </c>
      <c r="C16" t="str">
        <f t="shared" si="9"/>
        <v>leigh mummery</v>
      </c>
      <c r="D16" s="6" t="s">
        <v>13</v>
      </c>
      <c r="E16" s="5" t="s">
        <v>152</v>
      </c>
      <c r="G16" s="6" t="s">
        <v>127</v>
      </c>
      <c r="H16" s="3" t="str">
        <f t="shared" si="0"/>
        <v/>
      </c>
      <c r="I16" s="3">
        <f t="shared" si="0"/>
        <v>100</v>
      </c>
      <c r="J16" s="3" t="str">
        <f t="shared" si="0"/>
        <v/>
      </c>
      <c r="K16" s="3" t="str">
        <f t="shared" si="0"/>
        <v/>
      </c>
      <c r="L16" s="3" t="str">
        <f t="shared" si="0"/>
        <v/>
      </c>
      <c r="M16" s="3" t="str">
        <f t="shared" si="0"/>
        <v/>
      </c>
      <c r="N16" s="3" t="str">
        <f t="shared" si="0"/>
        <v/>
      </c>
      <c r="O16" s="3" t="str">
        <f t="shared" si="0"/>
        <v/>
      </c>
      <c r="P16" s="3" t="str">
        <f t="shared" si="0"/>
        <v/>
      </c>
      <c r="Q16" s="3" t="str">
        <f t="shared" si="0"/>
        <v/>
      </c>
      <c r="R16" s="3" t="str">
        <f t="shared" si="0"/>
        <v/>
      </c>
      <c r="S16" s="3" t="str">
        <f t="shared" si="0"/>
        <v/>
      </c>
      <c r="T16" s="145" t="str">
        <f t="shared" si="0"/>
        <v/>
      </c>
      <c r="U16" s="292">
        <f t="shared" si="1"/>
        <v>100</v>
      </c>
      <c r="V16" s="160">
        <f t="shared" si="2"/>
        <v>-85</v>
      </c>
      <c r="W16" s="294">
        <f t="shared" si="13"/>
        <v>108.804</v>
      </c>
      <c r="X16" s="86">
        <f t="shared" si="4"/>
        <v>13.658999999999992</v>
      </c>
      <c r="Y16" s="295">
        <f t="shared" si="11"/>
        <v>-10</v>
      </c>
      <c r="Z16" s="92">
        <f t="shared" si="5"/>
        <v>7</v>
      </c>
      <c r="AA16" s="92">
        <f t="shared" si="6"/>
        <v>12</v>
      </c>
      <c r="AB16" s="92">
        <f>IF($AA16="n/a","",IFERROR(COUNTIF($AA$2:$AA16,"="&amp;AA16),""))</f>
        <v>1</v>
      </c>
      <c r="AC16" s="92">
        <f>COUNTIF($Z$2:Z16,"&lt;"&amp;Z16)</f>
        <v>10</v>
      </c>
      <c r="AD16" s="100">
        <f t="shared" si="7"/>
        <v>15</v>
      </c>
      <c r="AE16" s="102">
        <f t="shared" si="8"/>
        <v>5</v>
      </c>
    </row>
    <row r="17" spans="1:31" x14ac:dyDescent="0.2">
      <c r="A17" s="6">
        <v>711</v>
      </c>
      <c r="B17" t="s">
        <v>113</v>
      </c>
      <c r="C17" t="str">
        <f t="shared" si="9"/>
        <v>roberto ferrari</v>
      </c>
      <c r="D17" s="6" t="s">
        <v>76</v>
      </c>
      <c r="E17" s="5" t="s">
        <v>153</v>
      </c>
      <c r="G17" s="6" t="s">
        <v>127</v>
      </c>
      <c r="H17" s="3" t="str">
        <f t="shared" si="0"/>
        <v/>
      </c>
      <c r="I17" s="3" t="str">
        <f t="shared" si="0"/>
        <v/>
      </c>
      <c r="J17" s="3" t="str">
        <f t="shared" si="0"/>
        <v/>
      </c>
      <c r="K17" s="3" t="str">
        <f t="shared" si="0"/>
        <v/>
      </c>
      <c r="L17" s="3" t="str">
        <f t="shared" si="0"/>
        <v/>
      </c>
      <c r="M17" s="3" t="str">
        <f t="shared" si="0"/>
        <v/>
      </c>
      <c r="N17" s="3">
        <f t="shared" si="0"/>
        <v>75</v>
      </c>
      <c r="O17" s="3" t="str">
        <f t="shared" si="0"/>
        <v/>
      </c>
      <c r="P17" s="3" t="str">
        <f t="shared" si="0"/>
        <v/>
      </c>
      <c r="Q17" s="3" t="str">
        <f t="shared" si="0"/>
        <v/>
      </c>
      <c r="R17" s="3" t="str">
        <f t="shared" si="0"/>
        <v/>
      </c>
      <c r="S17" s="3" t="str">
        <f t="shared" si="0"/>
        <v/>
      </c>
      <c r="T17" s="145" t="str">
        <f t="shared" si="0"/>
        <v/>
      </c>
      <c r="U17" s="292">
        <f t="shared" si="1"/>
        <v>75</v>
      </c>
      <c r="V17" s="160">
        <f t="shared" si="2"/>
        <v>-15</v>
      </c>
      <c r="W17" s="294">
        <f t="shared" si="13"/>
        <v>117.24199999999999</v>
      </c>
      <c r="X17" s="86">
        <f t="shared" si="4"/>
        <v>6.0910000000000082</v>
      </c>
      <c r="Y17" s="295">
        <f t="shared" si="11"/>
        <v>-10</v>
      </c>
      <c r="Z17" s="92">
        <f t="shared" si="5"/>
        <v>4</v>
      </c>
      <c r="AA17" s="92">
        <f t="shared" si="6"/>
        <v>7</v>
      </c>
      <c r="AB17" s="92">
        <f>IF($AA17="n/a","",IFERROR(COUNTIF($AA$2:$AA17,"="&amp;AA17),""))</f>
        <v>2</v>
      </c>
      <c r="AC17" s="92">
        <f>COUNTIF($Z$2:Z17,"&lt;"&amp;Z17)</f>
        <v>1</v>
      </c>
      <c r="AD17" s="100">
        <f t="shared" si="7"/>
        <v>60</v>
      </c>
      <c r="AE17" s="102">
        <f t="shared" si="8"/>
        <v>50</v>
      </c>
    </row>
    <row r="18" spans="1:31" x14ac:dyDescent="0.2">
      <c r="A18" s="6">
        <v>98</v>
      </c>
      <c r="B18" t="s">
        <v>130</v>
      </c>
      <c r="C18" t="str">
        <f t="shared" si="9"/>
        <v>simon acfield</v>
      </c>
      <c r="D18" s="6" t="s">
        <v>73</v>
      </c>
      <c r="E18" s="5" t="s">
        <v>154</v>
      </c>
      <c r="G18" s="6" t="s">
        <v>127</v>
      </c>
      <c r="H18" s="3" t="str">
        <f t="shared" si="0"/>
        <v/>
      </c>
      <c r="I18" s="3" t="str">
        <f t="shared" si="0"/>
        <v/>
      </c>
      <c r="J18" s="3" t="str">
        <f t="shared" si="0"/>
        <v/>
      </c>
      <c r="K18" s="3" t="str">
        <f t="shared" si="0"/>
        <v/>
      </c>
      <c r="L18" s="3" t="str">
        <f t="shared" si="0"/>
        <v/>
      </c>
      <c r="M18" s="3" t="str">
        <f t="shared" si="0"/>
        <v/>
      </c>
      <c r="N18" s="3" t="str">
        <f t="shared" si="0"/>
        <v/>
      </c>
      <c r="O18" s="3" t="str">
        <f t="shared" si="0"/>
        <v/>
      </c>
      <c r="P18" s="3" t="str">
        <f t="shared" si="0"/>
        <v/>
      </c>
      <c r="Q18" s="3" t="str">
        <f t="shared" si="0"/>
        <v/>
      </c>
      <c r="R18" s="3" t="str">
        <f t="shared" si="0"/>
        <v/>
      </c>
      <c r="S18" s="3" t="str">
        <f t="shared" si="0"/>
        <v/>
      </c>
      <c r="T18" s="145" t="str">
        <f t="shared" si="0"/>
        <v/>
      </c>
      <c r="U18" s="292">
        <f t="shared" si="1"/>
        <v>0</v>
      </c>
      <c r="V18" s="160">
        <f t="shared" si="2"/>
        <v>0</v>
      </c>
      <c r="W18" s="294" t="str">
        <f t="shared" si="13"/>
        <v/>
      </c>
      <c r="X18" s="86" t="str">
        <f t="shared" si="4"/>
        <v/>
      </c>
      <c r="Y18" s="295">
        <f t="shared" si="11"/>
        <v>0</v>
      </c>
      <c r="Z18" s="92" t="str">
        <f t="shared" si="5"/>
        <v>n/a</v>
      </c>
      <c r="AA18" s="92" t="str">
        <f t="shared" si="6"/>
        <v>n/a</v>
      </c>
      <c r="AB18" s="92" t="str">
        <f>IF($AA18="n/a","",IFERROR(COUNTIF($AA$2:$AA18,"="&amp;AA18),""))</f>
        <v/>
      </c>
      <c r="AC18" s="92">
        <f>COUNTIF($Z$2:Z18,"&lt;"&amp;Z18)</f>
        <v>0</v>
      </c>
      <c r="AD18" s="100">
        <f t="shared" si="7"/>
        <v>0</v>
      </c>
      <c r="AE18" s="102">
        <f t="shared" si="8"/>
        <v>0</v>
      </c>
    </row>
    <row r="19" spans="1:31" x14ac:dyDescent="0.2">
      <c r="A19" s="6">
        <v>242</v>
      </c>
      <c r="B19" t="s">
        <v>112</v>
      </c>
      <c r="C19" t="str">
        <f t="shared" si="9"/>
        <v>leon bogers</v>
      </c>
      <c r="D19" s="6" t="s">
        <v>73</v>
      </c>
      <c r="E19" s="5" t="s">
        <v>155</v>
      </c>
      <c r="G19" s="6" t="s">
        <v>149</v>
      </c>
      <c r="H19" s="3" t="str">
        <f t="shared" si="0"/>
        <v/>
      </c>
      <c r="I19" s="3" t="str">
        <f t="shared" si="0"/>
        <v/>
      </c>
      <c r="J19" s="3" t="str">
        <f t="shared" si="0"/>
        <v/>
      </c>
      <c r="K19" s="3" t="str">
        <f t="shared" si="0"/>
        <v/>
      </c>
      <c r="L19" s="3" t="str">
        <f t="shared" si="0"/>
        <v/>
      </c>
      <c r="M19" s="3" t="str">
        <f t="shared" si="0"/>
        <v/>
      </c>
      <c r="N19" s="3" t="str">
        <f t="shared" si="0"/>
        <v/>
      </c>
      <c r="O19" s="3" t="str">
        <f t="shared" si="0"/>
        <v/>
      </c>
      <c r="P19" s="3" t="str">
        <f t="shared" si="0"/>
        <v/>
      </c>
      <c r="Q19" s="3" t="str">
        <f t="shared" si="0"/>
        <v/>
      </c>
      <c r="R19" s="3" t="str">
        <f t="shared" si="0"/>
        <v/>
      </c>
      <c r="S19" s="3" t="str">
        <f t="shared" si="0"/>
        <v/>
      </c>
      <c r="T19" s="145" t="str">
        <f t="shared" si="0"/>
        <v/>
      </c>
      <c r="U19" s="292">
        <f t="shared" si="1"/>
        <v>0</v>
      </c>
      <c r="V19" s="160">
        <f t="shared" si="2"/>
        <v>0</v>
      </c>
      <c r="W19" s="294" t="str">
        <f t="shared" si="13"/>
        <v/>
      </c>
      <c r="X19" s="86" t="str">
        <f t="shared" si="4"/>
        <v/>
      </c>
      <c r="Y19" s="295">
        <f t="shared" si="11"/>
        <v>0</v>
      </c>
      <c r="Z19" s="92" t="str">
        <f t="shared" si="5"/>
        <v>n/a</v>
      </c>
      <c r="AA19" s="92" t="str">
        <f t="shared" si="6"/>
        <v>n/a</v>
      </c>
      <c r="AB19" s="92" t="str">
        <f>IF($AA19="n/a","",IFERROR(COUNTIF($AA$2:$AA19,"="&amp;AA19),""))</f>
        <v/>
      </c>
      <c r="AC19" s="92">
        <f>COUNTIF($Z$2:Z19,"&lt;"&amp;Z19)</f>
        <v>0</v>
      </c>
      <c r="AD19" s="100">
        <f t="shared" si="7"/>
        <v>0</v>
      </c>
      <c r="AE19" s="102">
        <f t="shared" si="8"/>
        <v>0</v>
      </c>
    </row>
    <row r="20" spans="1:31" x14ac:dyDescent="0.2">
      <c r="A20" s="6">
        <v>205</v>
      </c>
      <c r="B20" t="s">
        <v>156</v>
      </c>
      <c r="C20" t="str">
        <f t="shared" si="9"/>
        <v>john reid</v>
      </c>
      <c r="D20" s="6" t="s">
        <v>73</v>
      </c>
      <c r="E20" s="5" t="s">
        <v>157</v>
      </c>
      <c r="G20" s="6" t="s">
        <v>127</v>
      </c>
      <c r="H20" s="3" t="str">
        <f t="shared" si="0"/>
        <v/>
      </c>
      <c r="I20" s="3" t="str">
        <f t="shared" si="0"/>
        <v/>
      </c>
      <c r="J20" s="3" t="str">
        <f t="shared" si="0"/>
        <v/>
      </c>
      <c r="K20" s="3" t="str">
        <f t="shared" si="0"/>
        <v/>
      </c>
      <c r="L20" s="3" t="str">
        <f t="shared" si="0"/>
        <v/>
      </c>
      <c r="M20" s="3" t="str">
        <f t="shared" si="0"/>
        <v/>
      </c>
      <c r="N20" s="3" t="str">
        <f t="shared" si="0"/>
        <v/>
      </c>
      <c r="O20" s="3" t="str">
        <f t="shared" si="0"/>
        <v/>
      </c>
      <c r="P20" s="3" t="str">
        <f t="shared" si="0"/>
        <v/>
      </c>
      <c r="Q20" s="3" t="str">
        <f t="shared" si="0"/>
        <v/>
      </c>
      <c r="R20" s="3" t="str">
        <f t="shared" si="0"/>
        <v/>
      </c>
      <c r="S20" s="3" t="str">
        <f t="shared" si="0"/>
        <v/>
      </c>
      <c r="T20" s="145" t="str">
        <f t="shared" si="0"/>
        <v/>
      </c>
      <c r="U20" s="292">
        <f t="shared" si="1"/>
        <v>0</v>
      </c>
      <c r="V20" s="160">
        <f t="shared" si="2"/>
        <v>0</v>
      </c>
      <c r="W20" s="294" t="str">
        <f t="shared" si="13"/>
        <v/>
      </c>
      <c r="X20" s="86" t="str">
        <f t="shared" si="4"/>
        <v/>
      </c>
      <c r="Y20" s="295">
        <f t="shared" si="11"/>
        <v>0</v>
      </c>
      <c r="Z20" s="92" t="str">
        <f t="shared" si="5"/>
        <v>n/a</v>
      </c>
      <c r="AA20" s="92" t="str">
        <f t="shared" si="6"/>
        <v>n/a</v>
      </c>
      <c r="AB20" s="92" t="str">
        <f>IF($AA20="n/a","",IFERROR(COUNTIF($AA$2:$AA20,"="&amp;AA20),""))</f>
        <v/>
      </c>
      <c r="AC20" s="92">
        <f>COUNTIF($Z$2:Z20,"&lt;"&amp;Z20)</f>
        <v>0</v>
      </c>
      <c r="AD20" s="100">
        <f t="shared" si="7"/>
        <v>0</v>
      </c>
      <c r="AE20" s="102">
        <f t="shared" si="8"/>
        <v>0</v>
      </c>
    </row>
    <row r="21" spans="1:31" x14ac:dyDescent="0.2">
      <c r="A21" s="6">
        <v>127</v>
      </c>
      <c r="B21" t="s">
        <v>107</v>
      </c>
      <c r="C21" t="str">
        <f t="shared" si="9"/>
        <v>adrian zadro</v>
      </c>
      <c r="D21" s="6" t="s">
        <v>5</v>
      </c>
      <c r="E21" s="5" t="s">
        <v>158</v>
      </c>
      <c r="G21" s="6" t="s">
        <v>127</v>
      </c>
      <c r="H21" s="3" t="str">
        <f t="shared" si="0"/>
        <v/>
      </c>
      <c r="I21" s="3" t="str">
        <f t="shared" si="0"/>
        <v/>
      </c>
      <c r="J21" s="3" t="str">
        <f t="shared" si="0"/>
        <v/>
      </c>
      <c r="K21" s="3" t="str">
        <f t="shared" si="0"/>
        <v/>
      </c>
      <c r="L21" s="3" t="str">
        <f t="shared" si="0"/>
        <v/>
      </c>
      <c r="M21" s="3" t="str">
        <f t="shared" si="0"/>
        <v/>
      </c>
      <c r="N21" s="3" t="str">
        <f t="shared" si="0"/>
        <v/>
      </c>
      <c r="O21" s="3" t="str">
        <f t="shared" si="0"/>
        <v/>
      </c>
      <c r="P21" s="3" t="str">
        <f t="shared" ref="P21:T21" si="14">IF($D21=P$1,$U21,"")</f>
        <v/>
      </c>
      <c r="Q21" s="3" t="str">
        <f t="shared" si="14"/>
        <v/>
      </c>
      <c r="R21" s="3" t="str">
        <f t="shared" si="14"/>
        <v/>
      </c>
      <c r="S21" s="3">
        <f t="shared" si="14"/>
        <v>100</v>
      </c>
      <c r="T21" s="145" t="str">
        <f t="shared" si="14"/>
        <v/>
      </c>
      <c r="U21" s="292">
        <f t="shared" si="1"/>
        <v>100</v>
      </c>
      <c r="V21" s="160">
        <f t="shared" si="2"/>
        <v>0</v>
      </c>
      <c r="W21" s="294">
        <f t="shared" si="12"/>
        <v>122.71800000000002</v>
      </c>
      <c r="X21" s="86">
        <f t="shared" si="4"/>
        <v>4.5600000000000023</v>
      </c>
      <c r="Y21" s="295">
        <f t="shared" si="11"/>
        <v>-10</v>
      </c>
      <c r="Z21" s="92">
        <f t="shared" si="5"/>
        <v>1</v>
      </c>
      <c r="AA21" s="92">
        <f t="shared" si="6"/>
        <v>2</v>
      </c>
      <c r="AB21" s="92">
        <f>IF($AA21="n/a","",IFERROR(COUNTIF($AA$2:$AA21,"="&amp;AA21),""))</f>
        <v>1</v>
      </c>
      <c r="AC21" s="92">
        <f>COUNTIF($Z$2:Z21,"&lt;"&amp;Z21)</f>
        <v>0</v>
      </c>
      <c r="AD21" s="100">
        <f t="shared" si="7"/>
        <v>100</v>
      </c>
      <c r="AE21" s="102">
        <f t="shared" si="8"/>
        <v>90</v>
      </c>
    </row>
    <row r="22" spans="1:31" x14ac:dyDescent="0.2">
      <c r="A22" s="6">
        <v>71</v>
      </c>
      <c r="B22" t="s">
        <v>115</v>
      </c>
      <c r="C22" t="str">
        <f t="shared" si="9"/>
        <v>sam hurst</v>
      </c>
      <c r="D22" s="6" t="s">
        <v>5</v>
      </c>
      <c r="E22" s="5" t="s">
        <v>159</v>
      </c>
      <c r="G22" s="6" t="s">
        <v>127</v>
      </c>
      <c r="H22" s="3" t="str">
        <f t="shared" ref="H22:T35" si="15">IF($D22=H$1,$U22,"")</f>
        <v/>
      </c>
      <c r="I22" s="3" t="str">
        <f t="shared" si="15"/>
        <v/>
      </c>
      <c r="J22" s="3" t="str">
        <f t="shared" si="15"/>
        <v/>
      </c>
      <c r="K22" s="3" t="str">
        <f t="shared" si="15"/>
        <v/>
      </c>
      <c r="L22" s="3" t="str">
        <f t="shared" si="15"/>
        <v/>
      </c>
      <c r="M22" s="3" t="str">
        <f t="shared" si="15"/>
        <v/>
      </c>
      <c r="N22" s="3" t="str">
        <f t="shared" si="15"/>
        <v/>
      </c>
      <c r="O22" s="3" t="str">
        <f t="shared" si="15"/>
        <v/>
      </c>
      <c r="P22" s="3" t="str">
        <f t="shared" si="15"/>
        <v/>
      </c>
      <c r="Q22" s="3" t="str">
        <f t="shared" si="15"/>
        <v/>
      </c>
      <c r="R22" s="3" t="str">
        <f t="shared" si="15"/>
        <v/>
      </c>
      <c r="S22" s="3">
        <f t="shared" si="15"/>
        <v>75</v>
      </c>
      <c r="T22" s="145" t="str">
        <f t="shared" si="15"/>
        <v/>
      </c>
      <c r="U22" s="292">
        <f t="shared" si="1"/>
        <v>75</v>
      </c>
      <c r="V22" s="160">
        <f t="shared" si="2"/>
        <v>0</v>
      </c>
      <c r="W22" s="294">
        <f t="shared" si="12"/>
        <v>122.71800000000002</v>
      </c>
      <c r="X22" s="86">
        <f t="shared" si="4"/>
        <v>4.9119999999999919</v>
      </c>
      <c r="Y22" s="295">
        <f t="shared" si="11"/>
        <v>-10</v>
      </c>
      <c r="Z22" s="92">
        <f t="shared" si="5"/>
        <v>1</v>
      </c>
      <c r="AA22" s="92">
        <f t="shared" si="6"/>
        <v>2</v>
      </c>
      <c r="AB22" s="92">
        <f>IF($AA22="n/a","",IFERROR(COUNTIF($AA$2:$AA22,"="&amp;AA22),""))</f>
        <v>2</v>
      </c>
      <c r="AC22" s="92">
        <f>COUNTIF($Z$2:Z22,"&lt;"&amp;Z22)</f>
        <v>0</v>
      </c>
      <c r="AD22" s="100">
        <f t="shared" si="7"/>
        <v>75</v>
      </c>
      <c r="AE22" s="102">
        <f t="shared" si="8"/>
        <v>65</v>
      </c>
    </row>
    <row r="23" spans="1:31" x14ac:dyDescent="0.2">
      <c r="A23" s="6">
        <v>241</v>
      </c>
      <c r="B23" t="s">
        <v>108</v>
      </c>
      <c r="C23" t="str">
        <f t="shared" si="9"/>
        <v>john downes</v>
      </c>
      <c r="D23" s="6" t="s">
        <v>5</v>
      </c>
      <c r="E23" s="5" t="s">
        <v>160</v>
      </c>
      <c r="G23" s="6" t="s">
        <v>101</v>
      </c>
      <c r="H23" s="3" t="str">
        <f t="shared" si="15"/>
        <v/>
      </c>
      <c r="I23" s="3" t="str">
        <f t="shared" si="15"/>
        <v/>
      </c>
      <c r="J23" s="3" t="str">
        <f t="shared" si="15"/>
        <v/>
      </c>
      <c r="K23" s="3" t="str">
        <f t="shared" si="15"/>
        <v/>
      </c>
      <c r="L23" s="3" t="str">
        <f t="shared" si="15"/>
        <v/>
      </c>
      <c r="M23" s="3" t="str">
        <f t="shared" si="15"/>
        <v/>
      </c>
      <c r="N23" s="3" t="str">
        <f t="shared" si="15"/>
        <v/>
      </c>
      <c r="O23" s="3" t="str">
        <f t="shared" si="15"/>
        <v/>
      </c>
      <c r="P23" s="3" t="str">
        <f t="shared" si="15"/>
        <v/>
      </c>
      <c r="Q23" s="3" t="str">
        <f t="shared" si="15"/>
        <v/>
      </c>
      <c r="R23" s="3" t="str">
        <f t="shared" si="15"/>
        <v/>
      </c>
      <c r="S23" s="3">
        <f t="shared" si="15"/>
        <v>60</v>
      </c>
      <c r="T23" s="145" t="str">
        <f t="shared" si="15"/>
        <v/>
      </c>
      <c r="U23" s="292">
        <f t="shared" si="1"/>
        <v>60</v>
      </c>
      <c r="V23" s="160">
        <f t="shared" si="2"/>
        <v>0</v>
      </c>
      <c r="W23" s="294">
        <f t="shared" si="12"/>
        <v>122.71800000000002</v>
      </c>
      <c r="X23" s="86">
        <f t="shared" si="4"/>
        <v>6.9559999999999604</v>
      </c>
      <c r="Y23" s="295">
        <f t="shared" si="11"/>
        <v>-10</v>
      </c>
      <c r="Z23" s="92">
        <f t="shared" si="5"/>
        <v>1</v>
      </c>
      <c r="AA23" s="92">
        <f t="shared" si="6"/>
        <v>2</v>
      </c>
      <c r="AB23" s="92">
        <f>IF($AA23="n/a","",IFERROR(COUNTIF($AA$2:$AA23,"="&amp;AA23),""))</f>
        <v>3</v>
      </c>
      <c r="AC23" s="92">
        <f>COUNTIF($Z$2:Z23,"&lt;"&amp;Z23)</f>
        <v>0</v>
      </c>
      <c r="AD23" s="100">
        <f t="shared" si="7"/>
        <v>60</v>
      </c>
      <c r="AE23" s="102">
        <f t="shared" si="8"/>
        <v>50</v>
      </c>
    </row>
    <row r="24" spans="1:31" x14ac:dyDescent="0.2">
      <c r="A24" s="6">
        <v>56</v>
      </c>
      <c r="B24" t="s">
        <v>161</v>
      </c>
      <c r="C24" t="str">
        <f t="shared" si="9"/>
        <v>derek poulton</v>
      </c>
      <c r="D24" s="6" t="s">
        <v>73</v>
      </c>
      <c r="E24" s="5" t="s">
        <v>162</v>
      </c>
      <c r="G24" s="6" t="s">
        <v>128</v>
      </c>
      <c r="H24" s="3" t="str">
        <f t="shared" si="15"/>
        <v/>
      </c>
      <c r="I24" s="3" t="str">
        <f t="shared" si="15"/>
        <v/>
      </c>
      <c r="J24" s="3" t="str">
        <f t="shared" si="15"/>
        <v/>
      </c>
      <c r="K24" s="3" t="str">
        <f t="shared" si="15"/>
        <v/>
      </c>
      <c r="L24" s="3" t="str">
        <f t="shared" si="15"/>
        <v/>
      </c>
      <c r="M24" s="3" t="str">
        <f t="shared" si="15"/>
        <v/>
      </c>
      <c r="N24" s="3" t="str">
        <f t="shared" si="15"/>
        <v/>
      </c>
      <c r="O24" s="3" t="str">
        <f t="shared" si="15"/>
        <v/>
      </c>
      <c r="P24" s="3" t="str">
        <f t="shared" si="15"/>
        <v/>
      </c>
      <c r="Q24" s="3" t="str">
        <f t="shared" si="15"/>
        <v/>
      </c>
      <c r="R24" s="3" t="str">
        <f t="shared" si="15"/>
        <v/>
      </c>
      <c r="S24" s="3" t="str">
        <f t="shared" si="15"/>
        <v/>
      </c>
      <c r="T24" s="145" t="str">
        <f t="shared" si="15"/>
        <v/>
      </c>
      <c r="U24" s="292">
        <f t="shared" si="1"/>
        <v>0</v>
      </c>
      <c r="V24" s="160">
        <f t="shared" si="2"/>
        <v>0</v>
      </c>
      <c r="W24" s="294" t="str">
        <f t="shared" si="12"/>
        <v/>
      </c>
      <c r="X24" s="86" t="str">
        <f t="shared" si="4"/>
        <v/>
      </c>
      <c r="Y24" s="295">
        <f t="shared" si="11"/>
        <v>0</v>
      </c>
      <c r="Z24" s="92" t="str">
        <f t="shared" si="5"/>
        <v>n/a</v>
      </c>
      <c r="AA24" s="92" t="str">
        <f t="shared" si="6"/>
        <v>n/a</v>
      </c>
      <c r="AB24" s="92" t="str">
        <f>IF($AA24="n/a","",IFERROR(COUNTIF($AA$2:$AA24,"="&amp;AA24),""))</f>
        <v/>
      </c>
      <c r="AC24" s="92">
        <f>COUNTIF($Z$2:Z24,"&lt;"&amp;Z24)</f>
        <v>0</v>
      </c>
      <c r="AD24" s="100">
        <f t="shared" si="7"/>
        <v>0</v>
      </c>
      <c r="AE24" s="102">
        <f t="shared" si="8"/>
        <v>0</v>
      </c>
    </row>
    <row r="25" spans="1:31" x14ac:dyDescent="0.2">
      <c r="A25" s="6">
        <v>51</v>
      </c>
      <c r="B25" t="s">
        <v>163</v>
      </c>
      <c r="C25" t="str">
        <f t="shared" si="9"/>
        <v>andrew waddleton</v>
      </c>
      <c r="D25" s="6" t="s">
        <v>3</v>
      </c>
      <c r="E25" s="5" t="s">
        <v>164</v>
      </c>
      <c r="G25" s="6" t="s">
        <v>128</v>
      </c>
      <c r="H25" s="3" t="str">
        <f t="shared" si="15"/>
        <v/>
      </c>
      <c r="I25" s="3" t="str">
        <f t="shared" si="15"/>
        <v/>
      </c>
      <c r="J25" s="3" t="str">
        <f t="shared" si="15"/>
        <v/>
      </c>
      <c r="K25" s="3" t="str">
        <f t="shared" si="15"/>
        <v/>
      </c>
      <c r="L25" s="3" t="str">
        <f t="shared" si="15"/>
        <v/>
      </c>
      <c r="M25" s="3" t="str">
        <f t="shared" si="15"/>
        <v/>
      </c>
      <c r="N25" s="3" t="str">
        <f t="shared" si="15"/>
        <v/>
      </c>
      <c r="O25" s="3" t="str">
        <f t="shared" si="15"/>
        <v/>
      </c>
      <c r="P25" s="3" t="str">
        <f t="shared" si="15"/>
        <v/>
      </c>
      <c r="Q25" s="3" t="str">
        <f t="shared" si="15"/>
        <v/>
      </c>
      <c r="R25" s="3" t="str">
        <f t="shared" si="15"/>
        <v/>
      </c>
      <c r="S25" s="3" t="str">
        <f t="shared" si="15"/>
        <v/>
      </c>
      <c r="T25" s="145">
        <f t="shared" si="15"/>
        <v>100</v>
      </c>
      <c r="U25" s="292">
        <f t="shared" si="1"/>
        <v>100</v>
      </c>
      <c r="V25" s="160">
        <f t="shared" si="2"/>
        <v>0</v>
      </c>
      <c r="W25" s="294">
        <f t="shared" si="12"/>
        <v>123.32300000000001</v>
      </c>
      <c r="X25" s="86">
        <f t="shared" si="4"/>
        <v>14.384999999999991</v>
      </c>
      <c r="Y25" s="295">
        <f t="shared" si="11"/>
        <v>-10</v>
      </c>
      <c r="Z25" s="92">
        <f t="shared" si="5"/>
        <v>1</v>
      </c>
      <c r="AA25" s="92">
        <f t="shared" si="6"/>
        <v>1</v>
      </c>
      <c r="AB25" s="92">
        <f>IF($AA25="n/a","",IFERROR(COUNTIF($AA$2:$AA25,"="&amp;AA25),""))</f>
        <v>1</v>
      </c>
      <c r="AC25" s="92">
        <f>COUNTIF($Z$2:Z25,"&lt;"&amp;Z25)</f>
        <v>0</v>
      </c>
      <c r="AD25" s="100">
        <f t="shared" si="7"/>
        <v>100</v>
      </c>
      <c r="AE25" s="102">
        <f t="shared" si="8"/>
        <v>90</v>
      </c>
    </row>
    <row r="26" spans="1:31" x14ac:dyDescent="0.2">
      <c r="A26" s="6">
        <v>217</v>
      </c>
      <c r="B26" t="s">
        <v>165</v>
      </c>
      <c r="C26" t="str">
        <f t="shared" si="9"/>
        <v>travis abreu</v>
      </c>
      <c r="D26" s="6" t="s">
        <v>73</v>
      </c>
      <c r="E26" s="5" t="s">
        <v>166</v>
      </c>
      <c r="G26" s="6" t="s">
        <v>127</v>
      </c>
      <c r="H26" s="3" t="str">
        <f t="shared" si="15"/>
        <v/>
      </c>
      <c r="I26" s="3" t="str">
        <f t="shared" si="15"/>
        <v/>
      </c>
      <c r="J26" s="3" t="str">
        <f t="shared" si="15"/>
        <v/>
      </c>
      <c r="K26" s="3" t="str">
        <f t="shared" si="15"/>
        <v/>
      </c>
      <c r="L26" s="3" t="str">
        <f t="shared" si="15"/>
        <v/>
      </c>
      <c r="M26" s="3" t="str">
        <f t="shared" si="15"/>
        <v/>
      </c>
      <c r="N26" s="3" t="str">
        <f t="shared" si="15"/>
        <v/>
      </c>
      <c r="O26" s="3" t="str">
        <f t="shared" si="15"/>
        <v/>
      </c>
      <c r="P26" s="3" t="str">
        <f t="shared" si="15"/>
        <v/>
      </c>
      <c r="Q26" s="3" t="str">
        <f t="shared" si="15"/>
        <v/>
      </c>
      <c r="R26" s="3" t="str">
        <f t="shared" si="15"/>
        <v/>
      </c>
      <c r="S26" s="3" t="str">
        <f t="shared" si="15"/>
        <v/>
      </c>
      <c r="T26" s="145" t="str">
        <f t="shared" si="15"/>
        <v/>
      </c>
      <c r="U26" s="292">
        <f t="shared" si="1"/>
        <v>0</v>
      </c>
      <c r="V26" s="160">
        <f t="shared" si="2"/>
        <v>0</v>
      </c>
      <c r="W26" s="294" t="str">
        <f t="shared" si="12"/>
        <v/>
      </c>
      <c r="X26" s="86" t="str">
        <f t="shared" si="4"/>
        <v/>
      </c>
      <c r="Y26" s="295">
        <f t="shared" si="11"/>
        <v>0</v>
      </c>
      <c r="Z26" s="92" t="str">
        <f t="shared" si="5"/>
        <v>n/a</v>
      </c>
      <c r="AA26" s="92" t="str">
        <f t="shared" si="6"/>
        <v>n/a</v>
      </c>
      <c r="AB26" s="92" t="str">
        <f>IF($AA26="n/a","",IFERROR(COUNTIF($AA$2:$AA26,"="&amp;AA26),""))</f>
        <v/>
      </c>
      <c r="AC26" s="92">
        <f>COUNTIF($Z$2:Z26,"&lt;"&amp;Z26)</f>
        <v>0</v>
      </c>
      <c r="AD26" s="100">
        <f t="shared" si="7"/>
        <v>0</v>
      </c>
      <c r="AE26" s="102">
        <f t="shared" si="8"/>
        <v>0</v>
      </c>
    </row>
    <row r="27" spans="1:31" x14ac:dyDescent="0.2">
      <c r="A27" s="6">
        <v>73</v>
      </c>
      <c r="B27" t="s">
        <v>74</v>
      </c>
      <c r="C27" t="str">
        <f t="shared" si="9"/>
        <v>david adam</v>
      </c>
      <c r="D27" s="6" t="s">
        <v>39</v>
      </c>
      <c r="E27" s="5" t="s">
        <v>167</v>
      </c>
      <c r="G27" s="6" t="s">
        <v>127</v>
      </c>
      <c r="H27" s="3" t="str">
        <f t="shared" si="15"/>
        <v/>
      </c>
      <c r="I27" s="3" t="str">
        <f t="shared" si="15"/>
        <v/>
      </c>
      <c r="J27" s="3" t="str">
        <f t="shared" si="15"/>
        <v/>
      </c>
      <c r="K27" s="3">
        <f t="shared" si="15"/>
        <v>45</v>
      </c>
      <c r="L27" s="3" t="str">
        <f t="shared" si="15"/>
        <v/>
      </c>
      <c r="M27" s="3" t="str">
        <f t="shared" si="15"/>
        <v/>
      </c>
      <c r="N27" s="3" t="str">
        <f t="shared" si="15"/>
        <v/>
      </c>
      <c r="O27" s="3" t="str">
        <f t="shared" si="15"/>
        <v/>
      </c>
      <c r="P27" s="3" t="str">
        <f t="shared" si="15"/>
        <v/>
      </c>
      <c r="Q27" s="3" t="str">
        <f t="shared" si="15"/>
        <v/>
      </c>
      <c r="R27" s="3" t="str">
        <f t="shared" si="15"/>
        <v/>
      </c>
      <c r="S27" s="3" t="str">
        <f t="shared" si="15"/>
        <v/>
      </c>
      <c r="T27" s="145" t="str">
        <f t="shared" si="15"/>
        <v/>
      </c>
      <c r="U27" s="292">
        <f t="shared" si="1"/>
        <v>45</v>
      </c>
      <c r="V27" s="160">
        <f t="shared" si="2"/>
        <v>-30</v>
      </c>
      <c r="W27" s="294">
        <f t="shared" si="12"/>
        <v>112.935</v>
      </c>
      <c r="X27" s="86">
        <f t="shared" si="4"/>
        <v>36.510999999999967</v>
      </c>
      <c r="Y27" s="295">
        <f t="shared" si="11"/>
        <v>-10</v>
      </c>
      <c r="Z27" s="92">
        <f t="shared" si="5"/>
        <v>5</v>
      </c>
      <c r="AA27" s="92">
        <f t="shared" si="6"/>
        <v>10</v>
      </c>
      <c r="AB27" s="92">
        <f>IF($AA27="n/a","",IFERROR(COUNTIF($AA$2:$AA27,"="&amp;AA27),""))</f>
        <v>4</v>
      </c>
      <c r="AC27" s="92">
        <f>COUNTIF($Z$2:Z27,"&lt;"&amp;Z27)</f>
        <v>7</v>
      </c>
      <c r="AD27" s="100">
        <f t="shared" si="7"/>
        <v>15</v>
      </c>
      <c r="AE27" s="102">
        <f t="shared" si="8"/>
        <v>5</v>
      </c>
    </row>
    <row r="28" spans="1:31" x14ac:dyDescent="0.2">
      <c r="A28" s="160"/>
      <c r="B28"/>
      <c r="C28"/>
      <c r="E28" s="10"/>
      <c r="H28" s="3" t="str">
        <f t="shared" si="15"/>
        <v/>
      </c>
      <c r="I28" s="3" t="str">
        <f t="shared" si="15"/>
        <v/>
      </c>
      <c r="J28" s="3" t="str">
        <f t="shared" si="15"/>
        <v/>
      </c>
      <c r="K28" s="3" t="str">
        <f t="shared" si="15"/>
        <v/>
      </c>
      <c r="L28" s="3" t="str">
        <f t="shared" si="15"/>
        <v/>
      </c>
      <c r="M28" s="3" t="str">
        <f t="shared" si="15"/>
        <v/>
      </c>
      <c r="N28" s="3" t="str">
        <f t="shared" si="15"/>
        <v/>
      </c>
      <c r="O28" s="3" t="str">
        <f t="shared" si="15"/>
        <v/>
      </c>
      <c r="P28" s="3" t="str">
        <f t="shared" si="15"/>
        <v/>
      </c>
      <c r="Q28" s="3" t="str">
        <f t="shared" si="15"/>
        <v/>
      </c>
      <c r="R28" s="3" t="str">
        <f t="shared" si="15"/>
        <v/>
      </c>
      <c r="S28" s="3" t="str">
        <f t="shared" si="15"/>
        <v/>
      </c>
      <c r="T28" s="145" t="str">
        <f t="shared" si="15"/>
        <v/>
      </c>
      <c r="U28" s="292">
        <f t="shared" si="1"/>
        <v>0</v>
      </c>
      <c r="V28" s="160">
        <f t="shared" si="2"/>
        <v>0</v>
      </c>
      <c r="W28" s="294" t="str">
        <f t="shared" si="12"/>
        <v/>
      </c>
      <c r="X28" s="86" t="str">
        <f t="shared" si="4"/>
        <v/>
      </c>
      <c r="Y28" s="295">
        <f t="shared" si="11"/>
        <v>0</v>
      </c>
      <c r="Z28" s="92" t="str">
        <f t="shared" si="5"/>
        <v>n/a</v>
      </c>
      <c r="AA28" s="92" t="str">
        <f t="shared" si="6"/>
        <v>n/a</v>
      </c>
      <c r="AB28" s="92" t="str">
        <f>IF($AA28="n/a","",IFERROR(COUNTIF($AA$2:$AA28,"="&amp;AA28),""))</f>
        <v/>
      </c>
      <c r="AC28" s="92">
        <f>COUNTIF($Z$2:Z28,"&lt;"&amp;Z28)</f>
        <v>0</v>
      </c>
      <c r="AD28" s="100">
        <f t="shared" si="7"/>
        <v>0</v>
      </c>
      <c r="AE28" s="102">
        <f t="shared" si="8"/>
        <v>0</v>
      </c>
    </row>
    <row r="29" spans="1:31" x14ac:dyDescent="0.2">
      <c r="A29" s="160"/>
      <c r="B29"/>
      <c r="C29"/>
      <c r="E29" s="10"/>
      <c r="H29" s="3" t="str">
        <f t="shared" si="15"/>
        <v/>
      </c>
      <c r="I29" s="3" t="str">
        <f t="shared" si="15"/>
        <v/>
      </c>
      <c r="J29" s="3" t="str">
        <f t="shared" si="15"/>
        <v/>
      </c>
      <c r="K29" s="3" t="str">
        <f t="shared" si="15"/>
        <v/>
      </c>
      <c r="L29" s="3" t="str">
        <f t="shared" si="15"/>
        <v/>
      </c>
      <c r="M29" s="3" t="str">
        <f t="shared" si="15"/>
        <v/>
      </c>
      <c r="N29" s="3" t="str">
        <f t="shared" si="15"/>
        <v/>
      </c>
      <c r="O29" s="3" t="str">
        <f t="shared" si="15"/>
        <v/>
      </c>
      <c r="P29" s="3" t="str">
        <f t="shared" si="15"/>
        <v/>
      </c>
      <c r="Q29" s="3" t="str">
        <f t="shared" si="15"/>
        <v/>
      </c>
      <c r="R29" s="3" t="str">
        <f t="shared" si="15"/>
        <v/>
      </c>
      <c r="S29" s="3" t="str">
        <f t="shared" si="15"/>
        <v/>
      </c>
      <c r="T29" s="145" t="str">
        <f t="shared" si="15"/>
        <v/>
      </c>
      <c r="U29" s="292">
        <f t="shared" si="1"/>
        <v>0</v>
      </c>
      <c r="V29" s="160">
        <f t="shared" si="2"/>
        <v>0</v>
      </c>
      <c r="W29" s="294" t="str">
        <f t="shared" si="12"/>
        <v/>
      </c>
      <c r="X29" s="86" t="str">
        <f t="shared" si="4"/>
        <v/>
      </c>
      <c r="Y29" s="295">
        <f t="shared" si="11"/>
        <v>0</v>
      </c>
      <c r="Z29" s="92" t="str">
        <f t="shared" si="5"/>
        <v>n/a</v>
      </c>
      <c r="AA29" s="92" t="str">
        <f t="shared" si="6"/>
        <v>n/a</v>
      </c>
      <c r="AB29" s="92" t="str">
        <f>IF($AA29="n/a","",IFERROR(COUNTIF($AA$2:$AA29,"="&amp;AA29),""))</f>
        <v/>
      </c>
      <c r="AC29" s="92">
        <f>COUNTIF($Z$2:Z29,"&lt;"&amp;Z29)</f>
        <v>0</v>
      </c>
      <c r="AD29" s="100">
        <f t="shared" si="7"/>
        <v>0</v>
      </c>
      <c r="AE29" s="102">
        <f t="shared" si="8"/>
        <v>0</v>
      </c>
    </row>
    <row r="30" spans="1:31" x14ac:dyDescent="0.2">
      <c r="A30" s="160"/>
      <c r="B30"/>
      <c r="C30"/>
      <c r="E30" s="301"/>
      <c r="F30" s="1"/>
      <c r="H30" s="3" t="str">
        <f t="shared" si="15"/>
        <v/>
      </c>
      <c r="I30" s="3" t="str">
        <f t="shared" si="15"/>
        <v/>
      </c>
      <c r="J30" s="3" t="str">
        <f t="shared" si="15"/>
        <v/>
      </c>
      <c r="K30" s="3" t="str">
        <f t="shared" si="15"/>
        <v/>
      </c>
      <c r="L30" s="3" t="str">
        <f t="shared" si="15"/>
        <v/>
      </c>
      <c r="M30" s="3" t="str">
        <f t="shared" si="15"/>
        <v/>
      </c>
      <c r="N30" s="3" t="str">
        <f t="shared" si="15"/>
        <v/>
      </c>
      <c r="O30" s="3" t="str">
        <f t="shared" si="15"/>
        <v/>
      </c>
      <c r="P30" s="3" t="str">
        <f t="shared" si="15"/>
        <v/>
      </c>
      <c r="Q30" s="3" t="str">
        <f t="shared" si="15"/>
        <v/>
      </c>
      <c r="R30" s="3" t="str">
        <f t="shared" si="15"/>
        <v/>
      </c>
      <c r="S30" s="3" t="str">
        <f t="shared" si="15"/>
        <v/>
      </c>
      <c r="T30" s="145" t="str">
        <f t="shared" si="15"/>
        <v/>
      </c>
      <c r="U30" s="292">
        <f t="shared" si="1"/>
        <v>0</v>
      </c>
      <c r="V30" s="160">
        <f t="shared" si="2"/>
        <v>0</v>
      </c>
      <c r="W30" s="294" t="str">
        <f t="shared" si="12"/>
        <v/>
      </c>
      <c r="X30" s="86" t="str">
        <f t="shared" si="4"/>
        <v/>
      </c>
      <c r="Y30" s="295">
        <f t="shared" si="11"/>
        <v>0</v>
      </c>
      <c r="Z30" s="92" t="str">
        <f t="shared" si="5"/>
        <v>n/a</v>
      </c>
      <c r="AA30" s="92" t="str">
        <f t="shared" si="6"/>
        <v>n/a</v>
      </c>
      <c r="AB30" s="92" t="str">
        <f>IF($AA30="n/a","",IFERROR(COUNTIF($AA$2:$AA30,"="&amp;AA30),""))</f>
        <v/>
      </c>
      <c r="AC30" s="92">
        <f>COUNTIF($Z$2:Z30,"&lt;"&amp;Z30)</f>
        <v>0</v>
      </c>
      <c r="AD30" s="100">
        <f t="shared" si="7"/>
        <v>0</v>
      </c>
      <c r="AE30" s="102">
        <f t="shared" si="8"/>
        <v>0</v>
      </c>
    </row>
    <row r="31" spans="1:31" x14ac:dyDescent="0.2">
      <c r="A31" s="160"/>
      <c r="B31"/>
      <c r="C31"/>
      <c r="E31" s="10"/>
      <c r="H31" s="3" t="str">
        <f t="shared" si="15"/>
        <v/>
      </c>
      <c r="I31" s="3" t="str">
        <f t="shared" si="15"/>
        <v/>
      </c>
      <c r="J31" s="3" t="str">
        <f t="shared" si="15"/>
        <v/>
      </c>
      <c r="K31" s="3" t="str">
        <f t="shared" si="15"/>
        <v/>
      </c>
      <c r="L31" s="3" t="str">
        <f t="shared" si="15"/>
        <v/>
      </c>
      <c r="M31" s="3" t="str">
        <f t="shared" si="15"/>
        <v/>
      </c>
      <c r="N31" s="3" t="str">
        <f t="shared" si="15"/>
        <v/>
      </c>
      <c r="O31" s="3" t="str">
        <f t="shared" si="15"/>
        <v/>
      </c>
      <c r="P31" s="3" t="str">
        <f t="shared" si="15"/>
        <v/>
      </c>
      <c r="Q31" s="3" t="str">
        <f t="shared" si="15"/>
        <v/>
      </c>
      <c r="R31" s="3" t="str">
        <f t="shared" si="15"/>
        <v/>
      </c>
      <c r="S31" s="3" t="str">
        <f t="shared" si="15"/>
        <v/>
      </c>
      <c r="T31" s="145" t="str">
        <f t="shared" si="15"/>
        <v/>
      </c>
      <c r="U31" s="292">
        <f t="shared" si="1"/>
        <v>0</v>
      </c>
      <c r="V31" s="160">
        <f t="shared" si="2"/>
        <v>0</v>
      </c>
      <c r="W31" s="294" t="str">
        <f t="shared" si="12"/>
        <v/>
      </c>
      <c r="X31" s="86" t="str">
        <f t="shared" si="4"/>
        <v/>
      </c>
      <c r="Y31" s="295">
        <f t="shared" si="11"/>
        <v>0</v>
      </c>
      <c r="Z31" s="92" t="str">
        <f t="shared" si="5"/>
        <v>n/a</v>
      </c>
      <c r="AA31" s="92" t="str">
        <f t="shared" si="6"/>
        <v>n/a</v>
      </c>
      <c r="AB31" s="92" t="str">
        <f>IF($AA31="n/a","",IFERROR(COUNTIF($AA$2:$AA31,"="&amp;AA31),""))</f>
        <v/>
      </c>
      <c r="AC31" s="92">
        <f>COUNTIF($Z$2:Z31,"&lt;"&amp;Z31)</f>
        <v>0</v>
      </c>
      <c r="AD31" s="100">
        <f t="shared" si="7"/>
        <v>0</v>
      </c>
      <c r="AE31" s="102">
        <f t="shared" si="8"/>
        <v>0</v>
      </c>
    </row>
    <row r="32" spans="1:31" x14ac:dyDescent="0.2">
      <c r="A32" s="160"/>
      <c r="B32"/>
      <c r="C32"/>
      <c r="E32" s="10"/>
      <c r="H32" s="3" t="str">
        <f t="shared" si="15"/>
        <v/>
      </c>
      <c r="I32" s="3" t="str">
        <f t="shared" si="15"/>
        <v/>
      </c>
      <c r="J32" s="3" t="str">
        <f t="shared" si="15"/>
        <v/>
      </c>
      <c r="K32" s="3" t="str">
        <f t="shared" si="15"/>
        <v/>
      </c>
      <c r="L32" s="3" t="str">
        <f t="shared" si="15"/>
        <v/>
      </c>
      <c r="M32" s="3" t="str">
        <f t="shared" si="15"/>
        <v/>
      </c>
      <c r="N32" s="3" t="str">
        <f t="shared" si="15"/>
        <v/>
      </c>
      <c r="O32" s="3" t="str">
        <f t="shared" si="15"/>
        <v/>
      </c>
      <c r="P32" s="3" t="str">
        <f t="shared" si="15"/>
        <v/>
      </c>
      <c r="Q32" s="3" t="str">
        <f t="shared" si="15"/>
        <v/>
      </c>
      <c r="R32" s="3" t="str">
        <f t="shared" si="15"/>
        <v/>
      </c>
      <c r="S32" s="3" t="str">
        <f t="shared" si="15"/>
        <v/>
      </c>
      <c r="T32" s="145" t="str">
        <f t="shared" si="15"/>
        <v/>
      </c>
      <c r="U32" s="292">
        <f t="shared" si="1"/>
        <v>0</v>
      </c>
      <c r="V32" s="160">
        <f t="shared" si="2"/>
        <v>0</v>
      </c>
      <c r="W32" s="294" t="str">
        <f t="shared" si="12"/>
        <v/>
      </c>
      <c r="X32" s="86" t="str">
        <f t="shared" si="4"/>
        <v/>
      </c>
      <c r="Y32" s="295">
        <f t="shared" si="11"/>
        <v>0</v>
      </c>
      <c r="Z32" s="92" t="str">
        <f t="shared" si="5"/>
        <v>n/a</v>
      </c>
      <c r="AA32" s="92" t="str">
        <f t="shared" si="6"/>
        <v>n/a</v>
      </c>
      <c r="AB32" s="92" t="str">
        <f>IF($AA32="n/a","",IFERROR(COUNTIF($AA$2:$AA32,"="&amp;AA32),""))</f>
        <v/>
      </c>
      <c r="AC32" s="92">
        <f>COUNTIF($Z$2:Z32,"&lt;"&amp;Z32)</f>
        <v>0</v>
      </c>
      <c r="AD32" s="100">
        <f t="shared" si="7"/>
        <v>0</v>
      </c>
      <c r="AE32" s="102">
        <f t="shared" si="8"/>
        <v>0</v>
      </c>
    </row>
    <row r="33" spans="1:31" x14ac:dyDescent="0.2">
      <c r="A33" s="160"/>
      <c r="B33"/>
      <c r="C33"/>
      <c r="E33" s="10"/>
      <c r="H33" s="207" t="str">
        <f t="shared" si="15"/>
        <v/>
      </c>
      <c r="I33" s="207" t="str">
        <f t="shared" si="15"/>
        <v/>
      </c>
      <c r="J33" s="207" t="str">
        <f t="shared" si="15"/>
        <v/>
      </c>
      <c r="K33" s="207" t="str">
        <f t="shared" si="15"/>
        <v/>
      </c>
      <c r="L33" s="207" t="str">
        <f t="shared" si="15"/>
        <v/>
      </c>
      <c r="M33" s="207" t="str">
        <f t="shared" si="15"/>
        <v/>
      </c>
      <c r="N33" s="207" t="str">
        <f t="shared" si="15"/>
        <v/>
      </c>
      <c r="O33" s="207" t="str">
        <f t="shared" si="15"/>
        <v/>
      </c>
      <c r="P33" s="207" t="str">
        <f t="shared" si="15"/>
        <v/>
      </c>
      <c r="Q33" s="207" t="str">
        <f t="shared" si="15"/>
        <v/>
      </c>
      <c r="R33" s="207" t="str">
        <f t="shared" si="15"/>
        <v/>
      </c>
      <c r="S33" s="207" t="str">
        <f t="shared" si="15"/>
        <v/>
      </c>
      <c r="T33" s="208" t="str">
        <f t="shared" si="15"/>
        <v/>
      </c>
      <c r="U33" s="292">
        <f t="shared" si="1"/>
        <v>0</v>
      </c>
      <c r="V33" s="160">
        <f t="shared" si="2"/>
        <v>0</v>
      </c>
      <c r="W33" s="294" t="str">
        <f t="shared" si="12"/>
        <v/>
      </c>
      <c r="X33" s="86" t="str">
        <f t="shared" si="4"/>
        <v/>
      </c>
      <c r="Y33" s="295">
        <f t="shared" si="11"/>
        <v>0</v>
      </c>
      <c r="Z33" s="92" t="str">
        <f t="shared" si="5"/>
        <v>n/a</v>
      </c>
      <c r="AA33" s="92" t="str">
        <f t="shared" si="6"/>
        <v>n/a</v>
      </c>
      <c r="AB33" s="92" t="str">
        <f>IF($AA33="n/a","",IFERROR(COUNTIF($AA$2:$AA33,"="&amp;AA33),""))</f>
        <v/>
      </c>
      <c r="AC33" s="92">
        <f>COUNTIF($Z$2:Z33,"&lt;"&amp;Z33)</f>
        <v>0</v>
      </c>
      <c r="AD33" s="100">
        <f t="shared" si="7"/>
        <v>0</v>
      </c>
      <c r="AE33" s="102">
        <f t="shared" si="8"/>
        <v>0</v>
      </c>
    </row>
    <row r="34" spans="1:31" x14ac:dyDescent="0.2">
      <c r="A34" s="160"/>
      <c r="B34"/>
      <c r="C34"/>
      <c r="E34" s="10"/>
      <c r="H34" s="3" t="str">
        <f t="shared" si="15"/>
        <v/>
      </c>
      <c r="I34" s="3" t="str">
        <f t="shared" si="15"/>
        <v/>
      </c>
      <c r="J34" s="3" t="str">
        <f t="shared" si="15"/>
        <v/>
      </c>
      <c r="K34" s="3" t="str">
        <f t="shared" si="15"/>
        <v/>
      </c>
      <c r="L34" s="3" t="str">
        <f t="shared" si="15"/>
        <v/>
      </c>
      <c r="M34" s="3" t="str">
        <f t="shared" si="15"/>
        <v/>
      </c>
      <c r="N34" s="3" t="str">
        <f t="shared" si="15"/>
        <v/>
      </c>
      <c r="O34" s="3" t="str">
        <f t="shared" si="15"/>
        <v/>
      </c>
      <c r="P34" s="3" t="str">
        <f t="shared" si="15"/>
        <v/>
      </c>
      <c r="Q34" s="3" t="str">
        <f t="shared" si="15"/>
        <v/>
      </c>
      <c r="R34" s="3" t="str">
        <f t="shared" si="15"/>
        <v/>
      </c>
      <c r="S34" s="3" t="str">
        <f t="shared" si="15"/>
        <v/>
      </c>
      <c r="T34" s="145" t="str">
        <f t="shared" si="15"/>
        <v/>
      </c>
      <c r="U34" s="292">
        <f t="shared" si="1"/>
        <v>0</v>
      </c>
      <c r="V34" s="160">
        <f t="shared" si="2"/>
        <v>0</v>
      </c>
      <c r="W34" s="294" t="str">
        <f t="shared" si="12"/>
        <v/>
      </c>
      <c r="X34" s="86" t="str">
        <f t="shared" si="4"/>
        <v/>
      </c>
      <c r="Y34" s="295">
        <f t="shared" si="11"/>
        <v>0</v>
      </c>
      <c r="Z34" s="92" t="str">
        <f t="shared" si="5"/>
        <v>n/a</v>
      </c>
      <c r="AA34" s="92" t="str">
        <f t="shared" si="6"/>
        <v>n/a</v>
      </c>
      <c r="AB34" s="92" t="str">
        <f>IF($AA34="n/a","",IFERROR(COUNTIF($AA$2:$AA34,"="&amp;AA34),""))</f>
        <v/>
      </c>
      <c r="AC34" s="92">
        <f>COUNTIF($Z$2:Z34,"&lt;"&amp;Z34)</f>
        <v>0</v>
      </c>
      <c r="AD34" s="100">
        <f t="shared" si="7"/>
        <v>0</v>
      </c>
      <c r="AE34" s="102">
        <f t="shared" si="8"/>
        <v>0</v>
      </c>
    </row>
    <row r="35" spans="1:31" ht="13.5" thickBot="1" x14ac:dyDescent="0.25">
      <c r="A35" s="162"/>
      <c r="B35" s="146"/>
      <c r="C35" s="146"/>
      <c r="D35" s="161"/>
      <c r="E35" s="302"/>
      <c r="F35" s="161"/>
      <c r="G35" s="161"/>
      <c r="H35" s="147" t="str">
        <f t="shared" si="15"/>
        <v/>
      </c>
      <c r="I35" s="147" t="str">
        <f t="shared" si="15"/>
        <v/>
      </c>
      <c r="J35" s="147" t="str">
        <f t="shared" si="15"/>
        <v/>
      </c>
      <c r="K35" s="147" t="str">
        <f t="shared" si="15"/>
        <v/>
      </c>
      <c r="L35" s="147" t="str">
        <f t="shared" si="15"/>
        <v/>
      </c>
      <c r="M35" s="147" t="str">
        <f t="shared" si="15"/>
        <v/>
      </c>
      <c r="N35" s="147" t="str">
        <f t="shared" si="15"/>
        <v/>
      </c>
      <c r="O35" s="147" t="str">
        <f t="shared" si="15"/>
        <v/>
      </c>
      <c r="P35" s="147" t="str">
        <f t="shared" si="15"/>
        <v/>
      </c>
      <c r="Q35" s="147" t="str">
        <f t="shared" si="15"/>
        <v/>
      </c>
      <c r="R35" s="147" t="str">
        <f t="shared" si="15"/>
        <v/>
      </c>
      <c r="S35" s="147" t="str">
        <f t="shared" si="15"/>
        <v/>
      </c>
      <c r="T35" s="148" t="str">
        <f t="shared" si="15"/>
        <v/>
      </c>
      <c r="U35" s="293">
        <f t="shared" si="1"/>
        <v>0</v>
      </c>
      <c r="V35" s="162">
        <f t="shared" si="2"/>
        <v>0</v>
      </c>
      <c r="W35" s="296" t="str">
        <f t="shared" si="12"/>
        <v/>
      </c>
      <c r="X35" s="297" t="str">
        <f t="shared" si="4"/>
        <v/>
      </c>
      <c r="Y35" s="298">
        <f t="shared" si="11"/>
        <v>0</v>
      </c>
      <c r="Z35" s="164" t="str">
        <f t="shared" si="5"/>
        <v>n/a</v>
      </c>
      <c r="AA35" s="164" t="str">
        <f t="shared" si="6"/>
        <v>n/a</v>
      </c>
      <c r="AB35" s="164" t="str">
        <f>IF($AA35="n/a","",IFERROR(COUNTIF($AA$2:$AA35,"="&amp;AA35),""))</f>
        <v/>
      </c>
      <c r="AC35" s="92">
        <f>COUNTIF($Z$2:Z35,"&lt;"&amp;Z35)</f>
        <v>0</v>
      </c>
      <c r="AD35" s="165">
        <f t="shared" si="7"/>
        <v>0</v>
      </c>
      <c r="AE35" s="103">
        <f t="shared" si="8"/>
        <v>0</v>
      </c>
    </row>
    <row r="36" spans="1:31" ht="13.5" thickBot="1" x14ac:dyDescent="0.25">
      <c r="F36" s="89"/>
      <c r="G36" s="90" t="s">
        <v>26</v>
      </c>
      <c r="H36" s="91">
        <f t="shared" ref="H36:U36" si="16">COUNT(H2:H35)</f>
        <v>0</v>
      </c>
      <c r="I36" s="91">
        <f t="shared" si="16"/>
        <v>1</v>
      </c>
      <c r="J36" s="91">
        <f t="shared" si="16"/>
        <v>1</v>
      </c>
      <c r="K36" s="91">
        <f t="shared" si="16"/>
        <v>4</v>
      </c>
      <c r="L36" s="91">
        <f t="shared" si="16"/>
        <v>4</v>
      </c>
      <c r="M36" s="91">
        <f t="shared" si="16"/>
        <v>0</v>
      </c>
      <c r="N36" s="91">
        <f t="shared" si="16"/>
        <v>2</v>
      </c>
      <c r="O36" s="91">
        <f t="shared" si="16"/>
        <v>0</v>
      </c>
      <c r="P36" s="91">
        <f t="shared" si="16"/>
        <v>0</v>
      </c>
      <c r="Q36" s="91">
        <f t="shared" si="16"/>
        <v>1</v>
      </c>
      <c r="R36" s="91">
        <f t="shared" si="16"/>
        <v>0</v>
      </c>
      <c r="S36" s="91">
        <f t="shared" si="16"/>
        <v>3</v>
      </c>
      <c r="T36" s="91">
        <f t="shared" si="16"/>
        <v>1</v>
      </c>
      <c r="U36" s="157">
        <f t="shared" si="16"/>
        <v>34</v>
      </c>
      <c r="V36" s="104"/>
      <c r="W36" s="104"/>
      <c r="Y36" s="104"/>
      <c r="Z36" s="104"/>
      <c r="AA36" s="104"/>
      <c r="AB36" s="104"/>
      <c r="AC36" s="104"/>
      <c r="AD36" s="104"/>
      <c r="AE36" s="104"/>
    </row>
    <row r="38" spans="1:31" x14ac:dyDescent="0.2">
      <c r="B38" s="1"/>
      <c r="C38" s="1"/>
      <c r="D38" s="56"/>
      <c r="V38" s="56"/>
      <c r="Z38" s="56"/>
      <c r="AA38" s="56"/>
      <c r="AB38" s="56"/>
      <c r="AC38" s="56"/>
      <c r="AD38" s="56"/>
    </row>
  </sheetData>
  <mergeCells count="1">
    <mergeCell ref="AG1:AI1"/>
  </mergeCells>
  <conditionalFormatting sqref="A2:T35 V2:Y35">
    <cfRule type="expression" dxfId="12" priority="1" stopIfTrue="1">
      <formula>$D2="SNA"</formula>
    </cfRule>
    <cfRule type="expression" dxfId="11" priority="2" stopIfTrue="1">
      <formula>$D2="SNB"</formula>
    </cfRule>
    <cfRule type="expression" dxfId="10" priority="3">
      <formula>$D2="SNC"</formula>
    </cfRule>
    <cfRule type="expression" dxfId="9" priority="4">
      <formula>$D2="SND"</formula>
    </cfRule>
    <cfRule type="expression" dxfId="8" priority="5">
      <formula>$D2="NAC"</formula>
    </cfRule>
    <cfRule type="expression" dxfId="7" priority="6">
      <formula>$D2="NBC"</formula>
    </cfRule>
    <cfRule type="expression" dxfId="6" priority="7">
      <formula>$D2="NCC"</formula>
    </cfRule>
    <cfRule type="expression" dxfId="5" priority="8">
      <formula>$D2="NDC"</formula>
    </cfRule>
    <cfRule type="expression" dxfId="4" priority="9">
      <formula>$D2="ABMOD"</formula>
    </cfRule>
    <cfRule type="expression" dxfId="3" priority="10">
      <formula>$D2="CDMOD"</formula>
    </cfRule>
    <cfRule type="expression" dxfId="2" priority="11">
      <formula>$D2="SMOD"</formula>
    </cfRule>
    <cfRule type="expression" dxfId="1" priority="12">
      <formula>$D2="RES"</formula>
    </cfRule>
    <cfRule type="expression" dxfId="0" priority="13">
      <formula>$D2="OPN"</formula>
    </cfRule>
  </conditionalFormatting>
  <pageMargins left="0.7" right="0.7" top="0.75" bottom="0.75" header="0.3" footer="0.3"/>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2"/>
  <sheetViews>
    <sheetView workbookViewId="0"/>
  </sheetViews>
  <sheetFormatPr defaultColWidth="8.85546875" defaultRowHeight="12.75" x14ac:dyDescent="0.2"/>
  <cols>
    <col min="1" max="1" width="8.140625" style="18" customWidth="1"/>
    <col min="2" max="2" width="37.7109375" style="17" customWidth="1"/>
    <col min="3" max="3" width="8.85546875" style="18" customWidth="1"/>
    <col min="4" max="16384" width="8.85546875" style="18"/>
  </cols>
  <sheetData>
    <row r="1" spans="1:13" x14ac:dyDescent="0.2">
      <c r="A1" s="16" t="s">
        <v>12</v>
      </c>
    </row>
    <row r="2" spans="1:13" ht="15" x14ac:dyDescent="0.25">
      <c r="A2" s="19" t="s">
        <v>15</v>
      </c>
      <c r="B2" s="59" t="s">
        <v>99</v>
      </c>
    </row>
    <row r="3" spans="1:13" ht="15" x14ac:dyDescent="0.25">
      <c r="A3" s="19" t="s">
        <v>15</v>
      </c>
      <c r="B3" s="59" t="s">
        <v>75</v>
      </c>
    </row>
    <row r="4" spans="1:13" ht="26.1" customHeight="1" x14ac:dyDescent="0.2">
      <c r="A4" s="19" t="s">
        <v>15</v>
      </c>
      <c r="B4" s="312" t="s">
        <v>62</v>
      </c>
      <c r="C4" s="312"/>
      <c r="D4" s="312"/>
      <c r="E4" s="312"/>
      <c r="F4" s="312"/>
      <c r="G4" s="312"/>
      <c r="H4" s="312"/>
      <c r="I4" s="312"/>
      <c r="J4" s="312"/>
      <c r="K4" s="312"/>
      <c r="L4" s="312"/>
      <c r="M4" s="312"/>
    </row>
    <row r="6" spans="1:13" ht="13.5" thickBot="1" x14ac:dyDescent="0.25">
      <c r="A6" s="16" t="s">
        <v>57</v>
      </c>
    </row>
    <row r="7" spans="1:13" ht="13.5" thickBot="1" x14ac:dyDescent="0.25">
      <c r="A7" s="110" t="s">
        <v>2</v>
      </c>
      <c r="B7" s="107" t="s">
        <v>50</v>
      </c>
      <c r="C7" s="111" t="s">
        <v>49</v>
      </c>
      <c r="D7" s="109" t="s">
        <v>51</v>
      </c>
      <c r="E7" s="108"/>
    </row>
    <row r="8" spans="1:13" x14ac:dyDescent="0.2">
      <c r="A8" s="114" t="s">
        <v>3</v>
      </c>
      <c r="B8" s="113" t="s">
        <v>58</v>
      </c>
      <c r="C8" s="112">
        <v>1</v>
      </c>
      <c r="D8" s="115">
        <v>1</v>
      </c>
      <c r="E8" s="313" t="s">
        <v>48</v>
      </c>
    </row>
    <row r="9" spans="1:13" ht="13.5" thickBot="1" x14ac:dyDescent="0.25">
      <c r="A9" s="118" t="s">
        <v>5</v>
      </c>
      <c r="B9" s="117" t="s">
        <v>59</v>
      </c>
      <c r="C9" s="116">
        <v>2</v>
      </c>
      <c r="D9" s="119">
        <v>1</v>
      </c>
      <c r="E9" s="314"/>
    </row>
    <row r="10" spans="1:13" x14ac:dyDescent="0.2">
      <c r="A10" s="114" t="s">
        <v>22</v>
      </c>
      <c r="B10" s="113" t="s">
        <v>60</v>
      </c>
      <c r="C10" s="112">
        <v>3</v>
      </c>
      <c r="D10" s="115">
        <v>2</v>
      </c>
      <c r="E10" s="313" t="s">
        <v>48</v>
      </c>
    </row>
    <row r="11" spans="1:13" ht="13.5" thickBot="1" x14ac:dyDescent="0.25">
      <c r="A11" s="118" t="s">
        <v>21</v>
      </c>
      <c r="B11" s="117" t="s">
        <v>19</v>
      </c>
      <c r="C11" s="116">
        <v>4</v>
      </c>
      <c r="D11" s="119">
        <v>2</v>
      </c>
      <c r="E11" s="314"/>
    </row>
    <row r="12" spans="1:13" x14ac:dyDescent="0.2">
      <c r="A12" s="114" t="s">
        <v>4</v>
      </c>
      <c r="B12" s="120" t="s">
        <v>9</v>
      </c>
      <c r="C12" s="112">
        <v>5</v>
      </c>
      <c r="D12" s="115">
        <v>3</v>
      </c>
      <c r="E12" s="313" t="s">
        <v>48</v>
      </c>
    </row>
    <row r="13" spans="1:13" ht="13.5" thickBot="1" x14ac:dyDescent="0.25">
      <c r="A13" s="118" t="s">
        <v>37</v>
      </c>
      <c r="B13" s="121" t="s">
        <v>20</v>
      </c>
      <c r="C13" s="116">
        <v>6</v>
      </c>
      <c r="D13" s="119">
        <v>3</v>
      </c>
      <c r="E13" s="314"/>
    </row>
    <row r="14" spans="1:13" x14ac:dyDescent="0.2">
      <c r="A14" s="114" t="s">
        <v>76</v>
      </c>
      <c r="B14" s="113" t="s">
        <v>80</v>
      </c>
      <c r="C14" s="112">
        <v>7</v>
      </c>
      <c r="D14" s="115">
        <v>4</v>
      </c>
      <c r="E14" s="313" t="s">
        <v>48</v>
      </c>
    </row>
    <row r="15" spans="1:13" ht="13.5" thickBot="1" x14ac:dyDescent="0.25">
      <c r="A15" s="118" t="s">
        <v>77</v>
      </c>
      <c r="B15" s="117" t="s">
        <v>81</v>
      </c>
      <c r="C15" s="116">
        <v>8</v>
      </c>
      <c r="D15" s="119">
        <v>4</v>
      </c>
      <c r="E15" s="314"/>
    </row>
    <row r="16" spans="1:13" ht="13.35" customHeight="1" x14ac:dyDescent="0.2">
      <c r="A16" s="114" t="s">
        <v>38</v>
      </c>
      <c r="B16" s="120" t="s">
        <v>35</v>
      </c>
      <c r="C16" s="112">
        <v>9</v>
      </c>
      <c r="D16" s="115">
        <v>5</v>
      </c>
      <c r="E16" s="313" t="s">
        <v>48</v>
      </c>
    </row>
    <row r="17" spans="1:5" ht="13.35" customHeight="1" thickBot="1" x14ac:dyDescent="0.25">
      <c r="A17" s="118" t="s">
        <v>39</v>
      </c>
      <c r="B17" s="121" t="s">
        <v>36</v>
      </c>
      <c r="C17" s="116">
        <v>10</v>
      </c>
      <c r="D17" s="119">
        <v>5</v>
      </c>
      <c r="E17" s="314"/>
    </row>
    <row r="18" spans="1:5" ht="13.5" thickBot="1" x14ac:dyDescent="0.25">
      <c r="A18" s="124" t="s">
        <v>16</v>
      </c>
      <c r="B18" s="123" t="s">
        <v>17</v>
      </c>
      <c r="C18" s="122">
        <v>11</v>
      </c>
      <c r="D18" s="125">
        <v>6</v>
      </c>
      <c r="E18" s="126"/>
    </row>
    <row r="19" spans="1:5" ht="13.5" thickBot="1" x14ac:dyDescent="0.25">
      <c r="A19" s="118" t="s">
        <v>13</v>
      </c>
      <c r="B19" s="127" t="s">
        <v>11</v>
      </c>
      <c r="C19" s="116">
        <v>12</v>
      </c>
      <c r="D19" s="119">
        <v>7</v>
      </c>
      <c r="E19" s="128"/>
    </row>
    <row r="20" spans="1:5" ht="13.5" thickBot="1" x14ac:dyDescent="0.25">
      <c r="A20" s="124" t="s">
        <v>14</v>
      </c>
      <c r="B20" s="123" t="s">
        <v>10</v>
      </c>
      <c r="C20" s="122">
        <v>13</v>
      </c>
      <c r="D20" s="125">
        <v>8</v>
      </c>
      <c r="E20" s="126"/>
    </row>
    <row r="21" spans="1:5" x14ac:dyDescent="0.2">
      <c r="A21" s="20"/>
      <c r="B21" s="18"/>
    </row>
    <row r="22" spans="1:5" x14ac:dyDescent="0.2">
      <c r="A22" s="106" t="s">
        <v>61</v>
      </c>
      <c r="B22" s="18"/>
    </row>
    <row r="23" spans="1:5" x14ac:dyDescent="0.2">
      <c r="A23" s="134" t="s">
        <v>0</v>
      </c>
      <c r="B23" s="88" t="s">
        <v>54</v>
      </c>
    </row>
    <row r="24" spans="1:5" x14ac:dyDescent="0.2">
      <c r="A24" s="95">
        <v>1</v>
      </c>
      <c r="B24" s="94">
        <v>100</v>
      </c>
    </row>
    <row r="25" spans="1:5" x14ac:dyDescent="0.2">
      <c r="A25" s="95">
        <v>2</v>
      </c>
      <c r="B25" s="94">
        <v>75</v>
      </c>
    </row>
    <row r="26" spans="1:5" x14ac:dyDescent="0.2">
      <c r="A26" s="95">
        <v>3</v>
      </c>
      <c r="B26" s="94">
        <v>60</v>
      </c>
    </row>
    <row r="27" spans="1:5" x14ac:dyDescent="0.2">
      <c r="A27" s="95">
        <v>4</v>
      </c>
      <c r="B27" s="94">
        <v>45</v>
      </c>
    </row>
    <row r="28" spans="1:5" x14ac:dyDescent="0.2">
      <c r="A28" s="95">
        <v>5</v>
      </c>
      <c r="B28" s="96">
        <v>30</v>
      </c>
    </row>
    <row r="29" spans="1:5" x14ac:dyDescent="0.2">
      <c r="A29" s="95">
        <v>6</v>
      </c>
      <c r="B29" s="96">
        <v>15</v>
      </c>
    </row>
    <row r="30" spans="1:5" x14ac:dyDescent="0.2">
      <c r="A30" s="95">
        <v>7</v>
      </c>
      <c r="B30" s="96">
        <v>15</v>
      </c>
    </row>
    <row r="31" spans="1:5" x14ac:dyDescent="0.2">
      <c r="A31" s="95">
        <v>8</v>
      </c>
      <c r="B31" s="96">
        <v>15</v>
      </c>
    </row>
    <row r="32" spans="1:5" x14ac:dyDescent="0.2">
      <c r="A32" s="95">
        <v>9</v>
      </c>
      <c r="B32" s="94">
        <v>15</v>
      </c>
    </row>
    <row r="33" spans="1:2" x14ac:dyDescent="0.2">
      <c r="A33" s="95">
        <v>10</v>
      </c>
      <c r="B33" s="94">
        <v>15</v>
      </c>
    </row>
    <row r="34" spans="1:2" x14ac:dyDescent="0.2">
      <c r="A34" s="93"/>
      <c r="B34" s="94"/>
    </row>
    <row r="36" spans="1:2" ht="15.75" thickBot="1" x14ac:dyDescent="0.25">
      <c r="A36" s="63" t="s">
        <v>27</v>
      </c>
      <c r="B36" s="61"/>
    </row>
    <row r="37" spans="1:2" ht="15.75" thickBot="1" x14ac:dyDescent="0.25">
      <c r="A37" s="131" t="s">
        <v>30</v>
      </c>
      <c r="B37" s="129" t="s">
        <v>28</v>
      </c>
    </row>
    <row r="38" spans="1:2" ht="15.75" thickBot="1" x14ac:dyDescent="0.25">
      <c r="A38" s="132" t="s">
        <v>31</v>
      </c>
      <c r="B38" s="130" t="s">
        <v>87</v>
      </c>
    </row>
    <row r="39" spans="1:2" ht="15.75" thickBot="1" x14ac:dyDescent="0.25">
      <c r="A39" s="132" t="s">
        <v>32</v>
      </c>
      <c r="B39" s="130" t="s">
        <v>88</v>
      </c>
    </row>
    <row r="40" spans="1:2" ht="15.75" thickBot="1" x14ac:dyDescent="0.25">
      <c r="A40" s="132" t="s">
        <v>33</v>
      </c>
      <c r="B40" s="130" t="s">
        <v>29</v>
      </c>
    </row>
    <row r="41" spans="1:2" ht="30.75" thickBot="1" x14ac:dyDescent="0.25">
      <c r="A41" s="133" t="s">
        <v>34</v>
      </c>
      <c r="B41" s="130" t="s">
        <v>89</v>
      </c>
    </row>
    <row r="42" spans="1:2" x14ac:dyDescent="0.2">
      <c r="A42" s="62"/>
      <c r="B42" s="60"/>
    </row>
  </sheetData>
  <mergeCells count="6">
    <mergeCell ref="B4:M4"/>
    <mergeCell ref="E8:E9"/>
    <mergeCell ref="E10:E11"/>
    <mergeCell ref="E12:E13"/>
    <mergeCell ref="E16:E17"/>
    <mergeCell ref="E14:E15"/>
  </mergeCells>
  <phoneticPr fontId="2" type="noConversion"/>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Championship Points</vt:lpstr>
      <vt:lpstr>Rd1 PI</vt:lpstr>
      <vt:lpstr>Championship Scoring</vt:lpstr>
      <vt:lpstr>'Rd1 PI'!Benchmarks</vt:lpstr>
      <vt:lpstr>'Rd1 PI'!BenchmarksRd1</vt:lpstr>
      <vt:lpstr>'Rd1 PI'!BenchmarksRd4</vt:lpstr>
      <vt:lpstr>'Rd1 PI'!BenchmarksRd5</vt:lpstr>
      <vt:lpstr>'Rd1 PI'!BenchmarksRd6</vt:lpstr>
      <vt:lpstr>Class</vt:lpstr>
      <vt:lpstr>Class2018</vt:lpstr>
      <vt:lpstr>Class2019</vt:lpstr>
      <vt:lpstr>Points</vt:lpstr>
      <vt:lpstr>Points2018</vt:lpstr>
      <vt:lpstr>Points2019</vt:lpstr>
    </vt:vector>
  </TitlesOfParts>
  <Company>MunCon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MX5 Vic Motorsport Championship</dc:title>
  <dc:subject>2008-9 Season Scoring</dc:subject>
  <dc:creator>pc</dc:creator>
  <cp:lastModifiedBy>Russell Garner</cp:lastModifiedBy>
  <cp:lastPrinted>2022-07-04T04:25:40Z</cp:lastPrinted>
  <dcterms:created xsi:type="dcterms:W3CDTF">2008-07-07T11:31:18Z</dcterms:created>
  <dcterms:modified xsi:type="dcterms:W3CDTF">2023-02-02T12:33:23Z</dcterms:modified>
</cp:coreProperties>
</file>