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E:\Dropbox\Piarc\"/>
    </mc:Choice>
  </mc:AlternateContent>
  <xr:revisionPtr revIDLastSave="0" documentId="13_ncr:1_{23863844-A06D-48A5-B6DC-77DF737A33EA}" xr6:coauthVersionLast="47" xr6:coauthVersionMax="47" xr10:uidLastSave="{00000000-0000-0000-0000-000000000000}"/>
  <bookViews>
    <workbookView xWindow="-120" yWindow="-120" windowWidth="38640" windowHeight="21240" tabRatio="757" xr2:uid="{00000000-000D-0000-FFFF-FFFF00000000}"/>
  </bookViews>
  <sheets>
    <sheet name="Championship Points" sheetId="5" r:id="rId1"/>
    <sheet name="Rd1 Sandown" sheetId="30" r:id="rId2"/>
    <sheet name="Rd2 Sandown" sheetId="32" r:id="rId3"/>
    <sheet name="Rd3 Sandown" sheetId="33" r:id="rId4"/>
    <sheet name="Rd5 PI" sheetId="34" r:id="rId5"/>
    <sheet name="Rd6 Broadford" sheetId="35" r:id="rId6"/>
    <sheet name="Championship Scoring" sheetId="3" r:id="rId7"/>
  </sheets>
  <externalReferences>
    <externalReference r:id="rId8"/>
    <externalReference r:id="rId9"/>
    <externalReference r:id="rId10"/>
  </externalReferences>
  <definedNames>
    <definedName name="Benchmarks" localSheetId="1">'Rd1 Sandown'!$AG$1:$AI$30</definedName>
    <definedName name="Benchmarks" localSheetId="2">'Rd2 Sandown'!$AG$1:$AI$21</definedName>
    <definedName name="Benchmarks" localSheetId="3">'Rd3 Sandown'!$AG$1:$AI$27</definedName>
    <definedName name="Benchmarks" localSheetId="4">'Rd5 PI'!$AG$1:$AI$27</definedName>
    <definedName name="Benchmarks" localSheetId="5">'Rd6 Broadford'!$AG$1:$AI$16</definedName>
    <definedName name="Benchmarks">#REF!</definedName>
    <definedName name="Benchmarks2">'[1]Rd1 Broadford'!$AE$2:$AG$12</definedName>
    <definedName name="BenchmarksRd1" localSheetId="1">'Rd1 Sandown'!$AG$2:$AI$18</definedName>
    <definedName name="BenchmarksRd1" localSheetId="2">'Rd2 Sandown'!$AG$2:$AI$18</definedName>
    <definedName name="BenchmarksRd1" localSheetId="3">'Rd3 Sandown'!$AG$2:$AI$24</definedName>
    <definedName name="BenchmarksRd1" localSheetId="4">'Rd5 PI'!$AG$2:$AI$18</definedName>
    <definedName name="BenchmarksRd1" localSheetId="5">'Rd6 Broadford'!$AG$2:$AI$16</definedName>
    <definedName name="BenchmarksRd1">#REF!</definedName>
    <definedName name="BenchmarksRd2" localSheetId="4">#REF!</definedName>
    <definedName name="BenchmarksRd2" localSheetId="5">#REF!</definedName>
    <definedName name="BenchmarksRd2">#REF!</definedName>
    <definedName name="BenchmarksRd3" localSheetId="4">#REF!</definedName>
    <definedName name="BenchmarksRd3" localSheetId="5">#REF!</definedName>
    <definedName name="BenchmarksRd3">#REF!</definedName>
    <definedName name="BenchmarksRd4" localSheetId="1">'Rd1 Sandown'!$AG$2:$AI$30</definedName>
    <definedName name="BenchmarksRd4" localSheetId="2">'Rd2 Sandown'!$AG$2:$AI$21</definedName>
    <definedName name="BenchmarksRd4" localSheetId="3">'Rd3 Sandown'!$AG$2:$AI$27</definedName>
    <definedName name="BenchmarksRd4" localSheetId="4">'Rd5 PI'!$AG$2:$AI$27</definedName>
    <definedName name="BenchmarksRd4" localSheetId="5">'Rd6 Broadford'!$AG$2:$AI$16</definedName>
    <definedName name="BenchmarksRd4">#REF!</definedName>
    <definedName name="BenchmarksRd5" localSheetId="1">'Rd1 Sandown'!$AG$2:$AI$30</definedName>
    <definedName name="BenchmarksRd5" localSheetId="2">'Rd2 Sandown'!$AG$2:$AI$21</definedName>
    <definedName name="BenchmarksRd5" localSheetId="3">'Rd3 Sandown'!$AG$2:$AI$27</definedName>
    <definedName name="BenchmarksRd5" localSheetId="4">'Rd5 PI'!$AG$2:$AI$27</definedName>
    <definedName name="BenchmarksRd5" localSheetId="5">'Rd6 Broadford'!$AG$2:$AI$16</definedName>
    <definedName name="BenchmarksRd5">#REF!</definedName>
    <definedName name="BenchmarksRd6" localSheetId="1">'Rd1 Sandown'!$AG$2:$AI$18</definedName>
    <definedName name="BenchmarksRd6" localSheetId="2">'Rd2 Sandown'!$AG$2:$AI$18</definedName>
    <definedName name="BenchmarksRd6" localSheetId="3">'Rd3 Sandown'!$AG$2:$AI$24</definedName>
    <definedName name="BenchmarksRd6" localSheetId="4">'Rd5 PI'!$AG$2:$AI$18</definedName>
    <definedName name="BenchmarksRd6" localSheetId="5">'Rd6 Broadford'!$AG$2:$AI$16</definedName>
    <definedName name="BenchmarksRd6">#REF!</definedName>
    <definedName name="BenchmarksRd9" localSheetId="4">#REF!</definedName>
    <definedName name="BenchmarksRd9" localSheetId="5">#REF!</definedName>
    <definedName name="BenchmarksRd9">#REF!</definedName>
    <definedName name="BenchmarksW" localSheetId="4">#REF!</definedName>
    <definedName name="BenchmarksW" localSheetId="5">#REF!</definedName>
    <definedName name="BenchmarksW">#REF!</definedName>
    <definedName name="BenchmarksWin" localSheetId="4">#REF!</definedName>
    <definedName name="BenchmarksWin" localSheetId="5">#REF!</definedName>
    <definedName name="BenchmarksWin">#REF!</definedName>
    <definedName name="BenchmarksWod" localSheetId="4">#REF!</definedName>
    <definedName name="BenchmarksWod" localSheetId="5">#REF!</definedName>
    <definedName name="BenchmarksWod">#REF!</definedName>
    <definedName name="Class">'Championship Scoring'!$A$7:$D$20</definedName>
    <definedName name="Class2018">'Championship Scoring'!$A$7:$D$20</definedName>
    <definedName name="Class2019" localSheetId="4">'[2]Championship Scoring'!$A$7:$D$20</definedName>
    <definedName name="Class2019" localSheetId="5">'[2]Championship Scoring'!$A$7:$D$20</definedName>
    <definedName name="Class2019">'Championship Scoring'!$A$7:$D$20</definedName>
    <definedName name="Class2021">'[3]Championship Scoring'!$A$7:$E$20</definedName>
    <definedName name="Points">'Championship Scoring'!$A$23:$B$33</definedName>
    <definedName name="Points2018" localSheetId="4">'[2]Championship Scoring'!$A$23:$B$33</definedName>
    <definedName name="Points2018" localSheetId="5">'[2]Championship Scoring'!$A$23:$B$33</definedName>
    <definedName name="Points2018">'Championship Scoring'!$A$23:$B$33</definedName>
    <definedName name="Points2019" localSheetId="4">'[2]Championship Scoring'!$A$24:$B$33</definedName>
    <definedName name="Points2019" localSheetId="5">'[2]Championship Scoring'!$A$24:$B$33</definedName>
    <definedName name="Points2019">'Championship Scoring'!$A$24:$B$33</definedName>
    <definedName name="Rank" localSheetId="4">#REF!</definedName>
    <definedName name="Rank" localSheetId="5">#REF!</definedName>
    <definedName name="Rank">#REF!</definedName>
    <definedName name="Rank2" localSheetId="4">#REF!</definedName>
    <definedName name="Rank2" localSheetId="5">#REF!</definedName>
    <definedName name="Rank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3" i="5" l="1"/>
  <c r="K23" i="5" s="1"/>
  <c r="W21" i="35"/>
  <c r="X21" i="35" s="1"/>
  <c r="Z21" i="35"/>
  <c r="AC21" i="35" s="1"/>
  <c r="AA21" i="35"/>
  <c r="AB21" i="35" s="1"/>
  <c r="U21" i="35" s="1"/>
  <c r="X22" i="35"/>
  <c r="Z22" i="35"/>
  <c r="AC22" i="35" s="1"/>
  <c r="AA22" i="35"/>
  <c r="AB22" i="35" s="1"/>
  <c r="U22" i="35" s="1"/>
  <c r="C22" i="35"/>
  <c r="C21" i="35"/>
  <c r="C20" i="35"/>
  <c r="C19" i="35"/>
  <c r="C18" i="35"/>
  <c r="C17" i="35"/>
  <c r="C16" i="35"/>
  <c r="C15" i="35"/>
  <c r="C14" i="35"/>
  <c r="C13" i="35"/>
  <c r="C12" i="35"/>
  <c r="C11" i="35"/>
  <c r="C10" i="35"/>
  <c r="C9" i="35"/>
  <c r="C8" i="35"/>
  <c r="C7" i="35"/>
  <c r="C6" i="35"/>
  <c r="C5" i="35"/>
  <c r="C4" i="35"/>
  <c r="C3" i="35"/>
  <c r="C2" i="35"/>
  <c r="AA14" i="35"/>
  <c r="Z14" i="35"/>
  <c r="W14" i="35"/>
  <c r="X14" i="35" s="1"/>
  <c r="T14" i="35"/>
  <c r="S14" i="35"/>
  <c r="R14" i="35"/>
  <c r="Q14" i="35"/>
  <c r="P14" i="35"/>
  <c r="O14" i="35"/>
  <c r="N14" i="35"/>
  <c r="M14" i="35"/>
  <c r="L14" i="35"/>
  <c r="J14" i="35"/>
  <c r="I14" i="35"/>
  <c r="H14" i="35"/>
  <c r="AA13" i="35"/>
  <c r="AD13" i="35" s="1"/>
  <c r="Z13" i="35"/>
  <c r="W13" i="35"/>
  <c r="X13" i="35" s="1"/>
  <c r="T13" i="35"/>
  <c r="S13" i="35"/>
  <c r="R13" i="35"/>
  <c r="Q13" i="35"/>
  <c r="P13" i="35"/>
  <c r="O13" i="35"/>
  <c r="N13" i="35"/>
  <c r="M13" i="35"/>
  <c r="L13" i="35"/>
  <c r="K13" i="35"/>
  <c r="J13" i="35"/>
  <c r="I13" i="35"/>
  <c r="H13" i="35"/>
  <c r="AA12" i="35"/>
  <c r="AD12" i="35" s="1"/>
  <c r="Z12" i="35"/>
  <c r="W12" i="35"/>
  <c r="X12" i="35" s="1"/>
  <c r="T12" i="35"/>
  <c r="S12" i="35"/>
  <c r="R12" i="35"/>
  <c r="Q12" i="35"/>
  <c r="P12" i="35"/>
  <c r="O12" i="35"/>
  <c r="N12" i="35"/>
  <c r="M12" i="35"/>
  <c r="L12" i="35"/>
  <c r="K12" i="35"/>
  <c r="J12" i="35"/>
  <c r="I12" i="35"/>
  <c r="H12" i="35"/>
  <c r="AA11" i="35"/>
  <c r="Z11" i="35"/>
  <c r="W11" i="35"/>
  <c r="X11" i="35" s="1"/>
  <c r="T11" i="35"/>
  <c r="S11" i="35"/>
  <c r="R11" i="35"/>
  <c r="Q11" i="35"/>
  <c r="P11" i="35"/>
  <c r="O11" i="35"/>
  <c r="N11" i="35"/>
  <c r="M11" i="35"/>
  <c r="L11" i="35"/>
  <c r="J11" i="35"/>
  <c r="I11" i="35"/>
  <c r="H11" i="35"/>
  <c r="AA10" i="35"/>
  <c r="Z10" i="35"/>
  <c r="W10" i="35"/>
  <c r="X10" i="35" s="1"/>
  <c r="T10" i="35"/>
  <c r="S10" i="35"/>
  <c r="R10" i="35"/>
  <c r="Q10" i="35"/>
  <c r="P10" i="35"/>
  <c r="O10" i="35"/>
  <c r="N10" i="35"/>
  <c r="M10" i="35"/>
  <c r="K10" i="35"/>
  <c r="J10" i="35"/>
  <c r="I10" i="35"/>
  <c r="H10" i="35"/>
  <c r="F23" i="35"/>
  <c r="T22" i="35"/>
  <c r="S22" i="35"/>
  <c r="R22" i="35"/>
  <c r="Q22" i="35"/>
  <c r="O22" i="35"/>
  <c r="N22" i="35"/>
  <c r="M22" i="35"/>
  <c r="L22" i="35"/>
  <c r="K22" i="35"/>
  <c r="J22" i="35"/>
  <c r="I22" i="35"/>
  <c r="H22" i="35"/>
  <c r="T21" i="35"/>
  <c r="S21" i="35"/>
  <c r="R21" i="35"/>
  <c r="Q21" i="35"/>
  <c r="P21" i="35"/>
  <c r="O21" i="35"/>
  <c r="N21" i="35"/>
  <c r="M21" i="35"/>
  <c r="L21" i="35"/>
  <c r="K21" i="35"/>
  <c r="J21" i="35"/>
  <c r="I21" i="35"/>
  <c r="H21" i="35"/>
  <c r="AA20" i="35"/>
  <c r="Z20" i="35"/>
  <c r="W20" i="35"/>
  <c r="X20" i="35" s="1"/>
  <c r="T20" i="35"/>
  <c r="R20" i="35"/>
  <c r="Q20" i="35"/>
  <c r="P20" i="35"/>
  <c r="O20" i="35"/>
  <c r="N20" i="35"/>
  <c r="M20" i="35"/>
  <c r="L20" i="35"/>
  <c r="K20" i="35"/>
  <c r="J20" i="35"/>
  <c r="I20" i="35"/>
  <c r="H20" i="35"/>
  <c r="AA19" i="35"/>
  <c r="Z19" i="35"/>
  <c r="W19" i="35"/>
  <c r="X19" i="35" s="1"/>
  <c r="T19" i="35"/>
  <c r="S19" i="35"/>
  <c r="Q19" i="35"/>
  <c r="P19" i="35"/>
  <c r="O19" i="35"/>
  <c r="N19" i="35"/>
  <c r="M19" i="35"/>
  <c r="L19" i="35"/>
  <c r="K19" i="35"/>
  <c r="J19" i="35"/>
  <c r="I19" i="35"/>
  <c r="H19" i="35"/>
  <c r="AA18" i="35"/>
  <c r="Z18" i="35"/>
  <c r="W18" i="35"/>
  <c r="X18" i="35" s="1"/>
  <c r="T18" i="35"/>
  <c r="R18" i="35"/>
  <c r="Q18" i="35"/>
  <c r="P18" i="35"/>
  <c r="O18" i="35"/>
  <c r="N18" i="35"/>
  <c r="M18" i="35"/>
  <c r="L18" i="35"/>
  <c r="K18" i="35"/>
  <c r="J18" i="35"/>
  <c r="I18" i="35"/>
  <c r="H18" i="35"/>
  <c r="AA17" i="35"/>
  <c r="Z17" i="35"/>
  <c r="W17" i="35"/>
  <c r="X17" i="35" s="1"/>
  <c r="T17" i="35"/>
  <c r="S17" i="35"/>
  <c r="R17" i="35"/>
  <c r="Q17" i="35"/>
  <c r="P17" i="35"/>
  <c r="O17" i="35"/>
  <c r="N17" i="35"/>
  <c r="M17" i="35"/>
  <c r="K17" i="35"/>
  <c r="J17" i="35"/>
  <c r="I17" i="35"/>
  <c r="H17" i="35"/>
  <c r="AA16" i="35"/>
  <c r="Z16" i="35"/>
  <c r="W16" i="35"/>
  <c r="X16" i="35" s="1"/>
  <c r="T16" i="35"/>
  <c r="R16" i="35"/>
  <c r="Q16" i="35"/>
  <c r="P16" i="35"/>
  <c r="O16" i="35"/>
  <c r="N16" i="35"/>
  <c r="M16" i="35"/>
  <c r="L16" i="35"/>
  <c r="K16" i="35"/>
  <c r="J16" i="35"/>
  <c r="H16" i="35"/>
  <c r="AA15" i="35"/>
  <c r="Z15" i="35"/>
  <c r="W15" i="35"/>
  <c r="X15" i="35" s="1"/>
  <c r="T15" i="35"/>
  <c r="S15" i="35"/>
  <c r="R15" i="35"/>
  <c r="Q15" i="35"/>
  <c r="P15" i="35"/>
  <c r="O15" i="35"/>
  <c r="M15" i="35"/>
  <c r="L15" i="35"/>
  <c r="K15" i="35"/>
  <c r="J15" i="35"/>
  <c r="H15" i="35"/>
  <c r="AA9" i="35"/>
  <c r="Z9" i="35"/>
  <c r="W9" i="35"/>
  <c r="X9" i="35" s="1"/>
  <c r="T9" i="35"/>
  <c r="S9" i="35"/>
  <c r="R9" i="35"/>
  <c r="P9" i="35"/>
  <c r="O9" i="35"/>
  <c r="N9" i="35"/>
  <c r="M9" i="35"/>
  <c r="L9" i="35"/>
  <c r="K9" i="35"/>
  <c r="J9" i="35"/>
  <c r="I9" i="35"/>
  <c r="H9" i="35"/>
  <c r="AA8" i="35"/>
  <c r="Z8" i="35"/>
  <c r="W8" i="35"/>
  <c r="X8" i="35" s="1"/>
  <c r="T8" i="35"/>
  <c r="S8" i="35"/>
  <c r="R8" i="35"/>
  <c r="Q8" i="35"/>
  <c r="P8" i="35"/>
  <c r="O8" i="35"/>
  <c r="M8" i="35"/>
  <c r="K8" i="35"/>
  <c r="J8" i="35"/>
  <c r="I8" i="35"/>
  <c r="H8" i="35"/>
  <c r="AA7" i="35"/>
  <c r="Z7" i="35"/>
  <c r="W7" i="35"/>
  <c r="X7" i="35" s="1"/>
  <c r="T7" i="35"/>
  <c r="S7" i="35"/>
  <c r="R7" i="35"/>
  <c r="Q7" i="35"/>
  <c r="P7" i="35"/>
  <c r="O7" i="35"/>
  <c r="M7" i="35"/>
  <c r="K7" i="35"/>
  <c r="J7" i="35"/>
  <c r="I7" i="35"/>
  <c r="H7" i="35"/>
  <c r="AA6" i="35"/>
  <c r="Z6" i="35"/>
  <c r="W6" i="35"/>
  <c r="X6" i="35" s="1"/>
  <c r="T6" i="35"/>
  <c r="S6" i="35"/>
  <c r="R6" i="35"/>
  <c r="Q6" i="35"/>
  <c r="P6" i="35"/>
  <c r="O6" i="35"/>
  <c r="N6" i="35"/>
  <c r="M6" i="35"/>
  <c r="L6" i="35"/>
  <c r="K6" i="35"/>
  <c r="I6" i="35"/>
  <c r="H6" i="35"/>
  <c r="AA5" i="35"/>
  <c r="AD5" i="35" s="1"/>
  <c r="Z5" i="35"/>
  <c r="W5" i="35"/>
  <c r="X5" i="35" s="1"/>
  <c r="T5" i="35"/>
  <c r="S5" i="35"/>
  <c r="R5" i="35"/>
  <c r="Q5" i="35"/>
  <c r="P5" i="35"/>
  <c r="O5" i="35"/>
  <c r="N5" i="35"/>
  <c r="M5" i="35"/>
  <c r="K5" i="35"/>
  <c r="J5" i="35"/>
  <c r="I5" i="35"/>
  <c r="H5" i="35"/>
  <c r="AA4" i="35"/>
  <c r="Z4" i="35"/>
  <c r="W4" i="35"/>
  <c r="X4" i="35" s="1"/>
  <c r="T4" i="35"/>
  <c r="S4" i="35"/>
  <c r="R4" i="35"/>
  <c r="Q4" i="35"/>
  <c r="P4" i="35"/>
  <c r="O4" i="35"/>
  <c r="N4" i="35"/>
  <c r="M4" i="35"/>
  <c r="L4" i="35"/>
  <c r="J4" i="35"/>
  <c r="H4" i="35"/>
  <c r="AA3" i="35"/>
  <c r="Z3" i="35"/>
  <c r="W3" i="35"/>
  <c r="X3" i="35" s="1"/>
  <c r="T3" i="35"/>
  <c r="S3" i="35"/>
  <c r="R3" i="35"/>
  <c r="Q3" i="35"/>
  <c r="P3" i="35"/>
  <c r="O3" i="35"/>
  <c r="N3" i="35"/>
  <c r="M3" i="35"/>
  <c r="K3" i="35"/>
  <c r="J3" i="35"/>
  <c r="I3" i="35"/>
  <c r="H3" i="35"/>
  <c r="AA2" i="35"/>
  <c r="AB18" i="35" s="1"/>
  <c r="U18" i="35" s="1"/>
  <c r="Z2" i="35"/>
  <c r="W2" i="35"/>
  <c r="X2" i="35" s="1"/>
  <c r="T2" i="35"/>
  <c r="S2" i="35"/>
  <c r="R2" i="35"/>
  <c r="Q2" i="35"/>
  <c r="P2" i="35"/>
  <c r="O2" i="35"/>
  <c r="N2" i="35"/>
  <c r="M2" i="35"/>
  <c r="L2" i="35"/>
  <c r="K2" i="35"/>
  <c r="I2" i="35"/>
  <c r="H2" i="35"/>
  <c r="F23" i="5" l="1"/>
  <c r="G23" i="5"/>
  <c r="H23" i="5"/>
  <c r="J23" i="5"/>
  <c r="P22" i="35"/>
  <c r="Y21" i="35"/>
  <c r="AD21" i="35"/>
  <c r="V21" i="35" s="1"/>
  <c r="AE21" i="35" s="1"/>
  <c r="AD22" i="35"/>
  <c r="V22" i="35" s="1"/>
  <c r="AC11" i="35"/>
  <c r="AC14" i="35"/>
  <c r="AC6" i="35"/>
  <c r="AC12" i="35"/>
  <c r="AC15" i="35"/>
  <c r="AB19" i="35"/>
  <c r="U19" i="35" s="1"/>
  <c r="R19" i="35" s="1"/>
  <c r="R23" i="35" s="1"/>
  <c r="AC10" i="35"/>
  <c r="AC13" i="35"/>
  <c r="AC3" i="35"/>
  <c r="AB3" i="35"/>
  <c r="U3" i="35" s="1"/>
  <c r="Y3" i="35" s="1"/>
  <c r="AC5" i="35"/>
  <c r="AB10" i="35"/>
  <c r="U10" i="35" s="1"/>
  <c r="L10" i="35" s="1"/>
  <c r="AB11" i="35"/>
  <c r="U11" i="35" s="1"/>
  <c r="K11" i="35" s="1"/>
  <c r="AB12" i="35"/>
  <c r="U12" i="35" s="1"/>
  <c r="AB13" i="35"/>
  <c r="U13" i="35" s="1"/>
  <c r="AB14" i="35"/>
  <c r="U14" i="35" s="1"/>
  <c r="K14" i="35" s="1"/>
  <c r="AB5" i="35"/>
  <c r="U5" i="35" s="1"/>
  <c r="Y5" i="35" s="1"/>
  <c r="AC4" i="35"/>
  <c r="AB2" i="35"/>
  <c r="U2" i="35" s="1"/>
  <c r="AC16" i="35"/>
  <c r="AC17" i="35"/>
  <c r="M23" i="35"/>
  <c r="AC2" i="35"/>
  <c r="AD2" i="35" s="1"/>
  <c r="H23" i="35"/>
  <c r="AC20" i="35"/>
  <c r="AC18" i="35"/>
  <c r="AC7" i="35"/>
  <c r="AC8" i="35"/>
  <c r="AC9" i="35"/>
  <c r="O23" i="35"/>
  <c r="P23" i="35"/>
  <c r="AC19" i="35"/>
  <c r="T23" i="35"/>
  <c r="AD18" i="35"/>
  <c r="V18" i="35" s="1"/>
  <c r="Y18" i="35"/>
  <c r="S18" i="35"/>
  <c r="Y2" i="35"/>
  <c r="J2" i="35"/>
  <c r="V2" i="35"/>
  <c r="L5" i="35"/>
  <c r="L3" i="35"/>
  <c r="AB20" i="35"/>
  <c r="U20" i="35" s="1"/>
  <c r="AB4" i="35"/>
  <c r="U4" i="35" s="1"/>
  <c r="I4" i="35" s="1"/>
  <c r="AD19" i="35"/>
  <c r="V19" i="35" s="1"/>
  <c r="AD3" i="35"/>
  <c r="V3" i="35" s="1"/>
  <c r="AB6" i="35"/>
  <c r="U6" i="35" s="1"/>
  <c r="AB7" i="35"/>
  <c r="U7" i="35" s="1"/>
  <c r="N7" i="35" s="1"/>
  <c r="AB8" i="35"/>
  <c r="U8" i="35" s="1"/>
  <c r="L8" i="35" s="1"/>
  <c r="AB9" i="35"/>
  <c r="U9" i="35" s="1"/>
  <c r="AB15" i="35"/>
  <c r="U15" i="35" s="1"/>
  <c r="I15" i="35" s="1"/>
  <c r="AB16" i="35"/>
  <c r="U16" i="35" s="1"/>
  <c r="S16" i="35" s="1"/>
  <c r="AB17" i="35"/>
  <c r="U17" i="35" s="1"/>
  <c r="E23" i="5" l="1"/>
  <c r="AE22" i="35"/>
  <c r="AD6" i="35"/>
  <c r="V6" i="35" s="1"/>
  <c r="AD14" i="35"/>
  <c r="V14" i="35" s="1"/>
  <c r="J6" i="35"/>
  <c r="J23" i="35" s="1"/>
  <c r="AD11" i="35"/>
  <c r="AD7" i="35"/>
  <c r="V7" i="35" s="1"/>
  <c r="Y19" i="35"/>
  <c r="AE19" i="35" s="1"/>
  <c r="AD10" i="35"/>
  <c r="Y11" i="35"/>
  <c r="Y10" i="35"/>
  <c r="Y14" i="35"/>
  <c r="V5" i="35"/>
  <c r="AE5" i="35" s="1"/>
  <c r="Y12" i="35"/>
  <c r="AE12" i="35" s="1"/>
  <c r="Y13" i="35"/>
  <c r="V12" i="35"/>
  <c r="V11" i="35"/>
  <c r="V10" i="35"/>
  <c r="V13" i="35"/>
  <c r="AE18" i="35"/>
  <c r="AE3" i="35"/>
  <c r="AE2" i="35"/>
  <c r="Y17" i="35"/>
  <c r="L17" i="35"/>
  <c r="AD17" i="35"/>
  <c r="V17" i="35" s="1"/>
  <c r="AD8" i="35"/>
  <c r="V8" i="35" s="1"/>
  <c r="Y16" i="35"/>
  <c r="I16" i="35"/>
  <c r="I23" i="35" s="1"/>
  <c r="Y4" i="35"/>
  <c r="K4" i="35"/>
  <c r="K23" i="35" s="1"/>
  <c r="AD16" i="35"/>
  <c r="V16" i="35" s="1"/>
  <c r="Q9" i="35"/>
  <c r="Q23" i="35" s="1"/>
  <c r="Y9" i="35"/>
  <c r="AD4" i="35"/>
  <c r="V4" i="35" s="1"/>
  <c r="Y20" i="35"/>
  <c r="S20" i="35"/>
  <c r="S23" i="35" s="1"/>
  <c r="Y7" i="35"/>
  <c r="L7" i="35"/>
  <c r="N15" i="35"/>
  <c r="Y15" i="35"/>
  <c r="Y6" i="35"/>
  <c r="AD15" i="35"/>
  <c r="V15" i="35" s="1"/>
  <c r="U23" i="35"/>
  <c r="AD20" i="35"/>
  <c r="V20" i="35" s="1"/>
  <c r="N8" i="35"/>
  <c r="Y8" i="35"/>
  <c r="AD9" i="35"/>
  <c r="V9" i="35" s="1"/>
  <c r="AE11" i="35" l="1"/>
  <c r="AE6" i="35"/>
  <c r="AE10" i="35"/>
  <c r="AE14" i="35"/>
  <c r="AE13" i="35"/>
  <c r="AE9" i="35"/>
  <c r="AE4" i="35"/>
  <c r="AE16" i="35"/>
  <c r="AE15" i="35"/>
  <c r="AE7" i="35"/>
  <c r="L23" i="35"/>
  <c r="N23" i="35"/>
  <c r="AE8" i="35"/>
  <c r="AE17" i="35"/>
  <c r="AE20" i="35"/>
  <c r="O22" i="5" l="1"/>
  <c r="K22" i="5" s="1"/>
  <c r="C29" i="34"/>
  <c r="C28" i="34"/>
  <c r="C27" i="34"/>
  <c r="C26" i="34"/>
  <c r="C25" i="34"/>
  <c r="C24" i="34"/>
  <c r="C23" i="34"/>
  <c r="C22" i="34"/>
  <c r="C21" i="34"/>
  <c r="C20" i="34"/>
  <c r="C19" i="34"/>
  <c r="C18" i="34"/>
  <c r="C17" i="34"/>
  <c r="C16" i="34"/>
  <c r="C15" i="34"/>
  <c r="C14" i="34"/>
  <c r="C13" i="34"/>
  <c r="C12" i="34"/>
  <c r="C11" i="34"/>
  <c r="C10" i="34"/>
  <c r="C9" i="34"/>
  <c r="C8" i="34"/>
  <c r="C7" i="34"/>
  <c r="C6" i="34"/>
  <c r="C5" i="34"/>
  <c r="C4" i="34"/>
  <c r="C3" i="34"/>
  <c r="C2" i="34"/>
  <c r="AA29" i="34"/>
  <c r="Z29" i="34"/>
  <c r="W29" i="34"/>
  <c r="X29" i="34" s="1"/>
  <c r="T29" i="34"/>
  <c r="S29" i="34"/>
  <c r="R29" i="34"/>
  <c r="Q29" i="34"/>
  <c r="P29" i="34"/>
  <c r="O29" i="34"/>
  <c r="N29" i="34"/>
  <c r="M29" i="34"/>
  <c r="L29" i="34"/>
  <c r="J29" i="34"/>
  <c r="I29" i="34"/>
  <c r="H29" i="34"/>
  <c r="AA28" i="34"/>
  <c r="AD28" i="34" s="1"/>
  <c r="Z28" i="34"/>
  <c r="W28" i="34"/>
  <c r="X28" i="34" s="1"/>
  <c r="T28" i="34"/>
  <c r="S28" i="34"/>
  <c r="R28" i="34"/>
  <c r="Q28" i="34"/>
  <c r="P28" i="34"/>
  <c r="O28" i="34"/>
  <c r="N28" i="34"/>
  <c r="M28" i="34"/>
  <c r="L28" i="34"/>
  <c r="K28" i="34"/>
  <c r="J28" i="34"/>
  <c r="I28" i="34"/>
  <c r="H28" i="34"/>
  <c r="F31" i="34"/>
  <c r="AA30" i="34"/>
  <c r="AD30" i="34" s="1"/>
  <c r="Z30" i="34"/>
  <c r="W30" i="34"/>
  <c r="X30" i="34" s="1"/>
  <c r="F30" i="34" s="1"/>
  <c r="T30" i="34"/>
  <c r="S30" i="34"/>
  <c r="R30" i="34"/>
  <c r="Q30" i="34"/>
  <c r="P30" i="34"/>
  <c r="O30" i="34"/>
  <c r="N30" i="34"/>
  <c r="M30" i="34"/>
  <c r="L30" i="34"/>
  <c r="K30" i="34"/>
  <c r="J30" i="34"/>
  <c r="I30" i="34"/>
  <c r="H30" i="34"/>
  <c r="AA27" i="34"/>
  <c r="AD27" i="34" s="1"/>
  <c r="Z27" i="34"/>
  <c r="W27" i="34"/>
  <c r="X27" i="34" s="1"/>
  <c r="T27" i="34"/>
  <c r="S27" i="34"/>
  <c r="R27" i="34"/>
  <c r="Q27" i="34"/>
  <c r="P27" i="34"/>
  <c r="O27" i="34"/>
  <c r="N27" i="34"/>
  <c r="M27" i="34"/>
  <c r="L27" i="34"/>
  <c r="K27" i="34"/>
  <c r="J27" i="34"/>
  <c r="I27" i="34"/>
  <c r="H27" i="34"/>
  <c r="AA26" i="34"/>
  <c r="AD26" i="34" s="1"/>
  <c r="Z26" i="34"/>
  <c r="W26" i="34"/>
  <c r="X26" i="34" s="1"/>
  <c r="T26" i="34"/>
  <c r="S26" i="34"/>
  <c r="R26" i="34"/>
  <c r="Q26" i="34"/>
  <c r="P26" i="34"/>
  <c r="O26" i="34"/>
  <c r="N26" i="34"/>
  <c r="M26" i="34"/>
  <c r="L26" i="34"/>
  <c r="K26" i="34"/>
  <c r="J26" i="34"/>
  <c r="I26" i="34"/>
  <c r="H26" i="34"/>
  <c r="AA25" i="34"/>
  <c r="Z25" i="34"/>
  <c r="W25" i="34"/>
  <c r="X25" i="34" s="1"/>
  <c r="T25" i="34"/>
  <c r="S25" i="34"/>
  <c r="Q25" i="34"/>
  <c r="P25" i="34"/>
  <c r="O25" i="34"/>
  <c r="M25" i="34"/>
  <c r="L25" i="34"/>
  <c r="K25" i="34"/>
  <c r="J25" i="34"/>
  <c r="I25" i="34"/>
  <c r="H25" i="34"/>
  <c r="AA24" i="34"/>
  <c r="AB24" i="34" s="1"/>
  <c r="U24" i="34" s="1"/>
  <c r="Z24" i="34"/>
  <c r="W24" i="34"/>
  <c r="X24" i="34" s="1"/>
  <c r="T24" i="34"/>
  <c r="S24" i="34"/>
  <c r="R24" i="34"/>
  <c r="Q24" i="34"/>
  <c r="P24" i="34"/>
  <c r="O24" i="34"/>
  <c r="N24" i="34"/>
  <c r="M24" i="34"/>
  <c r="L24" i="34"/>
  <c r="K24" i="34"/>
  <c r="J24" i="34"/>
  <c r="I24" i="34"/>
  <c r="H24" i="34"/>
  <c r="AA23" i="34"/>
  <c r="Z23" i="34"/>
  <c r="W23" i="34"/>
  <c r="X23" i="34" s="1"/>
  <c r="T23" i="34"/>
  <c r="R23" i="34"/>
  <c r="Q23" i="34"/>
  <c r="P23" i="34"/>
  <c r="O23" i="34"/>
  <c r="N23" i="34"/>
  <c r="M23" i="34"/>
  <c r="L23" i="34"/>
  <c r="K23" i="34"/>
  <c r="J23" i="34"/>
  <c r="I23" i="34"/>
  <c r="H23" i="34"/>
  <c r="AA22" i="34"/>
  <c r="Z22" i="34"/>
  <c r="W22" i="34"/>
  <c r="X22" i="34" s="1"/>
  <c r="T22" i="34"/>
  <c r="R22" i="34"/>
  <c r="Q22" i="34"/>
  <c r="P22" i="34"/>
  <c r="O22" i="34"/>
  <c r="N22" i="34"/>
  <c r="M22" i="34"/>
  <c r="L22" i="34"/>
  <c r="K22" i="34"/>
  <c r="J22" i="34"/>
  <c r="I22" i="34"/>
  <c r="H22" i="34"/>
  <c r="AA21" i="34"/>
  <c r="Z21" i="34"/>
  <c r="W21" i="34"/>
  <c r="X21" i="34" s="1"/>
  <c r="T21" i="34"/>
  <c r="S21" i="34"/>
  <c r="R21" i="34"/>
  <c r="Q21" i="34"/>
  <c r="P21" i="34"/>
  <c r="O21" i="34"/>
  <c r="M21" i="34"/>
  <c r="L21" i="34"/>
  <c r="K21" i="34"/>
  <c r="J21" i="34"/>
  <c r="I21" i="34"/>
  <c r="H21" i="34"/>
  <c r="AA20" i="34"/>
  <c r="Z20" i="34"/>
  <c r="W20" i="34"/>
  <c r="X20" i="34" s="1"/>
  <c r="T20" i="34"/>
  <c r="S20" i="34"/>
  <c r="R20" i="34"/>
  <c r="Q20" i="34"/>
  <c r="P20" i="34"/>
  <c r="O20" i="34"/>
  <c r="N20" i="34"/>
  <c r="M20" i="34"/>
  <c r="K20" i="34"/>
  <c r="J20" i="34"/>
  <c r="I20" i="34"/>
  <c r="H20" i="34"/>
  <c r="AA19" i="34"/>
  <c r="Z19" i="34"/>
  <c r="W19" i="34"/>
  <c r="X19" i="34" s="1"/>
  <c r="T19" i="34"/>
  <c r="S19" i="34"/>
  <c r="R19" i="34"/>
  <c r="Q19" i="34"/>
  <c r="P19" i="34"/>
  <c r="O19" i="34"/>
  <c r="M19" i="34"/>
  <c r="K19" i="34"/>
  <c r="J19" i="34"/>
  <c r="I19" i="34"/>
  <c r="H19" i="34"/>
  <c r="AA18" i="34"/>
  <c r="Z18" i="34"/>
  <c r="W18" i="34"/>
  <c r="X18" i="34" s="1"/>
  <c r="T18" i="34"/>
  <c r="S18" i="34"/>
  <c r="R18" i="34"/>
  <c r="Q18" i="34"/>
  <c r="P18" i="34"/>
  <c r="O18" i="34"/>
  <c r="N18" i="34"/>
  <c r="M18" i="34"/>
  <c r="L18" i="34"/>
  <c r="J18" i="34"/>
  <c r="H18" i="34"/>
  <c r="AA17" i="34"/>
  <c r="AB17" i="34" s="1"/>
  <c r="U17" i="34" s="1"/>
  <c r="Z17" i="34"/>
  <c r="W17" i="34"/>
  <c r="X17" i="34" s="1"/>
  <c r="T17" i="34"/>
  <c r="S17" i="34"/>
  <c r="R17" i="34"/>
  <c r="Q17" i="34"/>
  <c r="P17" i="34"/>
  <c r="O17" i="34"/>
  <c r="M17" i="34"/>
  <c r="L17" i="34"/>
  <c r="K17" i="34"/>
  <c r="J17" i="34"/>
  <c r="I17" i="34"/>
  <c r="H17" i="34"/>
  <c r="AA16" i="34"/>
  <c r="Z16" i="34"/>
  <c r="W16" i="34"/>
  <c r="X16" i="34" s="1"/>
  <c r="T16" i="34"/>
  <c r="S16" i="34"/>
  <c r="R16" i="34"/>
  <c r="Q16" i="34"/>
  <c r="P16" i="34"/>
  <c r="O16" i="34"/>
  <c r="N16" i="34"/>
  <c r="M16" i="34"/>
  <c r="L16" i="34"/>
  <c r="I16" i="34"/>
  <c r="H16" i="34"/>
  <c r="AA15" i="34"/>
  <c r="AB15" i="34" s="1"/>
  <c r="Z15" i="34"/>
  <c r="W15" i="34"/>
  <c r="X15" i="34" s="1"/>
  <c r="T15" i="34"/>
  <c r="S15" i="34"/>
  <c r="R15" i="34"/>
  <c r="Q15" i="34"/>
  <c r="P15" i="34"/>
  <c r="O15" i="34"/>
  <c r="N15" i="34"/>
  <c r="M15" i="34"/>
  <c r="K15" i="34"/>
  <c r="J15" i="34"/>
  <c r="I15" i="34"/>
  <c r="H15" i="34"/>
  <c r="AA14" i="34"/>
  <c r="Z14" i="34"/>
  <c r="W14" i="34"/>
  <c r="X14" i="34" s="1"/>
  <c r="T14" i="34"/>
  <c r="S14" i="34"/>
  <c r="R14" i="34"/>
  <c r="P14" i="34"/>
  <c r="O14" i="34"/>
  <c r="N14" i="34"/>
  <c r="M14" i="34"/>
  <c r="L14" i="34"/>
  <c r="K14" i="34"/>
  <c r="J14" i="34"/>
  <c r="I14" i="34"/>
  <c r="H14" i="34"/>
  <c r="AA13" i="34"/>
  <c r="Z13" i="34"/>
  <c r="W13" i="34"/>
  <c r="X13" i="34" s="1"/>
  <c r="T13" i="34"/>
  <c r="S13" i="34"/>
  <c r="R13" i="34"/>
  <c r="Q13" i="34"/>
  <c r="P13" i="34"/>
  <c r="O13" i="34"/>
  <c r="M13" i="34"/>
  <c r="L13" i="34"/>
  <c r="K13" i="34"/>
  <c r="J13" i="34"/>
  <c r="I13" i="34"/>
  <c r="H13" i="34"/>
  <c r="AA12" i="34"/>
  <c r="Z12" i="34"/>
  <c r="W12" i="34"/>
  <c r="X12" i="34" s="1"/>
  <c r="T12" i="34"/>
  <c r="S12" i="34"/>
  <c r="R12" i="34"/>
  <c r="P12" i="34"/>
  <c r="O12" i="34"/>
  <c r="N12" i="34"/>
  <c r="M12" i="34"/>
  <c r="L12" i="34"/>
  <c r="K12" i="34"/>
  <c r="J12" i="34"/>
  <c r="I12" i="34"/>
  <c r="H12" i="34"/>
  <c r="AA11" i="34"/>
  <c r="Z11" i="34"/>
  <c r="W11" i="34"/>
  <c r="X11" i="34" s="1"/>
  <c r="T11" i="34"/>
  <c r="S11" i="34"/>
  <c r="R11" i="34"/>
  <c r="Q11" i="34"/>
  <c r="P11" i="34"/>
  <c r="O11" i="34"/>
  <c r="N11" i="34"/>
  <c r="L11" i="34"/>
  <c r="K11" i="34"/>
  <c r="J11" i="34"/>
  <c r="I11" i="34"/>
  <c r="H11" i="34"/>
  <c r="AA10" i="34"/>
  <c r="Z10" i="34"/>
  <c r="W10" i="34"/>
  <c r="X10" i="34" s="1"/>
  <c r="T10" i="34"/>
  <c r="S10" i="34"/>
  <c r="R10" i="34"/>
  <c r="Q10" i="34"/>
  <c r="P10" i="34"/>
  <c r="O10" i="34"/>
  <c r="N10" i="34"/>
  <c r="M10" i="34"/>
  <c r="K10" i="34"/>
  <c r="J10" i="34"/>
  <c r="I10" i="34"/>
  <c r="H10" i="34"/>
  <c r="AA9" i="34"/>
  <c r="Z9" i="34"/>
  <c r="W9" i="34"/>
  <c r="X9" i="34" s="1"/>
  <c r="T9" i="34"/>
  <c r="S9" i="34"/>
  <c r="R9" i="34"/>
  <c r="Q9" i="34"/>
  <c r="P9" i="34"/>
  <c r="O9" i="34"/>
  <c r="N9" i="34"/>
  <c r="M9" i="34"/>
  <c r="J9" i="34"/>
  <c r="I9" i="34"/>
  <c r="H9" i="34"/>
  <c r="AA8" i="34"/>
  <c r="AB8" i="34" s="1"/>
  <c r="Z8" i="34"/>
  <c r="W8" i="34"/>
  <c r="X8" i="34" s="1"/>
  <c r="T8" i="34"/>
  <c r="S8" i="34"/>
  <c r="R8" i="34"/>
  <c r="Q8" i="34"/>
  <c r="P8" i="34"/>
  <c r="O8" i="34"/>
  <c r="N8" i="34"/>
  <c r="M8" i="34"/>
  <c r="K8" i="34"/>
  <c r="J8" i="34"/>
  <c r="I8" i="34"/>
  <c r="H8" i="34"/>
  <c r="AA7" i="34"/>
  <c r="Z7" i="34"/>
  <c r="W7" i="34"/>
  <c r="X7" i="34" s="1"/>
  <c r="T7" i="34"/>
  <c r="S7" i="34"/>
  <c r="R7" i="34"/>
  <c r="Q7" i="34"/>
  <c r="P7" i="34"/>
  <c r="O7" i="34"/>
  <c r="M7" i="34"/>
  <c r="L7" i="34"/>
  <c r="J7" i="34"/>
  <c r="I7" i="34"/>
  <c r="H7" i="34"/>
  <c r="AA6" i="34"/>
  <c r="Z6" i="34"/>
  <c r="W6" i="34"/>
  <c r="X6" i="34" s="1"/>
  <c r="T6" i="34"/>
  <c r="S6" i="34"/>
  <c r="R6" i="34"/>
  <c r="Q6" i="34"/>
  <c r="P6" i="34"/>
  <c r="O6" i="34"/>
  <c r="N6" i="34"/>
  <c r="M6" i="34"/>
  <c r="L6" i="34"/>
  <c r="J6" i="34"/>
  <c r="I6" i="34"/>
  <c r="H6" i="34"/>
  <c r="AA5" i="34"/>
  <c r="Z5" i="34"/>
  <c r="W5" i="34"/>
  <c r="X5" i="34" s="1"/>
  <c r="T5" i="34"/>
  <c r="S5" i="34"/>
  <c r="R5" i="34"/>
  <c r="Q5" i="34"/>
  <c r="P5" i="34"/>
  <c r="O5" i="34"/>
  <c r="N5" i="34"/>
  <c r="M5" i="34"/>
  <c r="L5" i="34"/>
  <c r="J5" i="34"/>
  <c r="H5" i="34"/>
  <c r="AA4" i="34"/>
  <c r="Z4" i="34"/>
  <c r="W4" i="34"/>
  <c r="X4" i="34" s="1"/>
  <c r="T4" i="34"/>
  <c r="S4" i="34"/>
  <c r="R4" i="34"/>
  <c r="Q4" i="34"/>
  <c r="P4" i="34"/>
  <c r="O4" i="34"/>
  <c r="N4" i="34"/>
  <c r="M4" i="34"/>
  <c r="L4" i="34"/>
  <c r="K4" i="34"/>
  <c r="H4" i="34"/>
  <c r="AA3" i="34"/>
  <c r="Z3" i="34"/>
  <c r="W3" i="34"/>
  <c r="X3" i="34" s="1"/>
  <c r="T3" i="34"/>
  <c r="S3" i="34"/>
  <c r="R3" i="34"/>
  <c r="Q3" i="34"/>
  <c r="P3" i="34"/>
  <c r="O3" i="34"/>
  <c r="N3" i="34"/>
  <c r="M3" i="34"/>
  <c r="K3" i="34"/>
  <c r="J3" i="34"/>
  <c r="I3" i="34"/>
  <c r="H3" i="34"/>
  <c r="AA2" i="34"/>
  <c r="AB2" i="34" s="1"/>
  <c r="U2" i="34" s="1"/>
  <c r="Z2" i="34"/>
  <c r="AC2" i="34" s="1"/>
  <c r="W2" i="34"/>
  <c r="X2" i="34" s="1"/>
  <c r="T2" i="34"/>
  <c r="S2" i="34"/>
  <c r="R2" i="34"/>
  <c r="Q2" i="34"/>
  <c r="P2" i="34"/>
  <c r="O2" i="34"/>
  <c r="N2" i="34"/>
  <c r="M2" i="34"/>
  <c r="L2" i="34"/>
  <c r="K2" i="34"/>
  <c r="I2" i="34"/>
  <c r="H2" i="34"/>
  <c r="J2" i="34" l="1"/>
  <c r="F22" i="5"/>
  <c r="G22" i="5"/>
  <c r="H22" i="5"/>
  <c r="AB7" i="34"/>
  <c r="U7" i="34" s="1"/>
  <c r="AB9" i="34"/>
  <c r="AC29" i="34"/>
  <c r="AC28" i="34"/>
  <c r="AB10" i="34"/>
  <c r="U10" i="34" s="1"/>
  <c r="AB28" i="34"/>
  <c r="U28" i="34" s="1"/>
  <c r="AB29" i="34"/>
  <c r="U29" i="34" s="1"/>
  <c r="O31" i="34"/>
  <c r="AB4" i="34"/>
  <c r="U4" i="34" s="1"/>
  <c r="AB5" i="34"/>
  <c r="U5" i="34" s="1"/>
  <c r="AC5" i="34"/>
  <c r="AB12" i="34"/>
  <c r="U12" i="34" s="1"/>
  <c r="AB20" i="34"/>
  <c r="AB21" i="34"/>
  <c r="U21" i="34" s="1"/>
  <c r="AC7" i="34"/>
  <c r="AB26" i="34"/>
  <c r="U26" i="34" s="1"/>
  <c r="Y26" i="34" s="1"/>
  <c r="AC26" i="34"/>
  <c r="AC8" i="34"/>
  <c r="AC19" i="34"/>
  <c r="AC20" i="34"/>
  <c r="AC24" i="34"/>
  <c r="AC4" i="34"/>
  <c r="AD4" i="34" s="1"/>
  <c r="AC14" i="34"/>
  <c r="AB22" i="34"/>
  <c r="U22" i="34" s="1"/>
  <c r="AC27" i="34"/>
  <c r="P31" i="34"/>
  <c r="AD24" i="34"/>
  <c r="V24" i="34" s="1"/>
  <c r="AD2" i="34"/>
  <c r="V2" i="34" s="1"/>
  <c r="AC12" i="34"/>
  <c r="AC30" i="34"/>
  <c r="AC16" i="34"/>
  <c r="AC3" i="34"/>
  <c r="AC18" i="34"/>
  <c r="AC23" i="34"/>
  <c r="AC11" i="34"/>
  <c r="H31" i="34"/>
  <c r="T31" i="34"/>
  <c r="AC6" i="34"/>
  <c r="U8" i="34"/>
  <c r="AD8" i="34"/>
  <c r="Y2" i="34"/>
  <c r="AE2" i="34" s="1"/>
  <c r="J4" i="34"/>
  <c r="U9" i="34"/>
  <c r="K5" i="34"/>
  <c r="Y10" i="34"/>
  <c r="L10" i="34"/>
  <c r="N17" i="34"/>
  <c r="Y17" i="34"/>
  <c r="Y24" i="34"/>
  <c r="U15" i="34"/>
  <c r="AC22" i="34"/>
  <c r="AC21" i="34"/>
  <c r="AB23" i="34"/>
  <c r="U23" i="34" s="1"/>
  <c r="AC9" i="34"/>
  <c r="AD9" i="34" s="1"/>
  <c r="AC10" i="34"/>
  <c r="AD10" i="34" s="1"/>
  <c r="V10" i="34" s="1"/>
  <c r="AB11" i="34"/>
  <c r="U11" i="34" s="1"/>
  <c r="AB13" i="34"/>
  <c r="U13" i="34" s="1"/>
  <c r="AB25" i="34"/>
  <c r="U25" i="34" s="1"/>
  <c r="AC15" i="34"/>
  <c r="AD15" i="34" s="1"/>
  <c r="AB14" i="34"/>
  <c r="AC13" i="34"/>
  <c r="AC25" i="34"/>
  <c r="AB3" i="34"/>
  <c r="U3" i="34" s="1"/>
  <c r="AB27" i="34"/>
  <c r="U27" i="34" s="1"/>
  <c r="AB16" i="34"/>
  <c r="AB30" i="34"/>
  <c r="U30" i="34" s="1"/>
  <c r="AB6" i="34"/>
  <c r="U6" i="34" s="1"/>
  <c r="AC17" i="34"/>
  <c r="AD17" i="34" s="1"/>
  <c r="V17" i="34" s="1"/>
  <c r="AB18" i="34"/>
  <c r="U18" i="34" s="1"/>
  <c r="AB19" i="34"/>
  <c r="U19" i="34" s="1"/>
  <c r="N7" i="34" l="1"/>
  <c r="R25" i="34"/>
  <c r="R31" i="34" s="1"/>
  <c r="M11" i="34"/>
  <c r="M31" i="34" s="1"/>
  <c r="K29" i="34"/>
  <c r="L19" i="34"/>
  <c r="AD12" i="34"/>
  <c r="L3" i="34"/>
  <c r="AD7" i="34"/>
  <c r="V7" i="34" s="1"/>
  <c r="Q12" i="34"/>
  <c r="I5" i="34"/>
  <c r="I4" i="34"/>
  <c r="K18" i="34"/>
  <c r="K9" i="34"/>
  <c r="AD23" i="34"/>
  <c r="V23" i="34" s="1"/>
  <c r="AD29" i="34"/>
  <c r="V29" i="34" s="1"/>
  <c r="AD5" i="34"/>
  <c r="V5" i="34" s="1"/>
  <c r="AD20" i="34"/>
  <c r="Y29" i="34"/>
  <c r="Y28" i="34"/>
  <c r="AE10" i="34"/>
  <c r="V12" i="34"/>
  <c r="V28" i="34"/>
  <c r="V15" i="34"/>
  <c r="AE17" i="34"/>
  <c r="V4" i="34"/>
  <c r="Y5" i="34"/>
  <c r="Y4" i="34"/>
  <c r="AD13" i="34"/>
  <c r="V13" i="34" s="1"/>
  <c r="Y21" i="34"/>
  <c r="N21" i="34"/>
  <c r="V8" i="34"/>
  <c r="S23" i="34"/>
  <c r="V26" i="34"/>
  <c r="AE26" i="34" s="1"/>
  <c r="Y22" i="34"/>
  <c r="S22" i="34"/>
  <c r="N13" i="34"/>
  <c r="AD3" i="34"/>
  <c r="V3" i="34" s="1"/>
  <c r="AD22" i="34"/>
  <c r="V22" i="34" s="1"/>
  <c r="AD25" i="34"/>
  <c r="V25" i="34" s="1"/>
  <c r="AE24" i="34"/>
  <c r="U20" i="34"/>
  <c r="L20" i="34" s="1"/>
  <c r="Y12" i="34"/>
  <c r="AD11" i="34"/>
  <c r="V11" i="34" s="1"/>
  <c r="AD21" i="34"/>
  <c r="V21" i="34" s="1"/>
  <c r="V9" i="34"/>
  <c r="Y11" i="34"/>
  <c r="U16" i="34"/>
  <c r="AD16" i="34"/>
  <c r="Y27" i="34"/>
  <c r="Y23" i="34"/>
  <c r="K7" i="34"/>
  <c r="Y7" i="34"/>
  <c r="AD6" i="34"/>
  <c r="V6" i="34" s="1"/>
  <c r="L9" i="34"/>
  <c r="Y9" i="34"/>
  <c r="AE9" i="34"/>
  <c r="V27" i="34"/>
  <c r="Y6" i="34"/>
  <c r="K6" i="34"/>
  <c r="Y3" i="34"/>
  <c r="U14" i="34"/>
  <c r="AD14" i="34"/>
  <c r="AD18" i="34"/>
  <c r="V18" i="34" s="1"/>
  <c r="AD19" i="34"/>
  <c r="V19" i="34" s="1"/>
  <c r="Y30" i="34"/>
  <c r="V30" i="34"/>
  <c r="Y25" i="34"/>
  <c r="N25" i="34"/>
  <c r="L15" i="34"/>
  <c r="Y15" i="34"/>
  <c r="N19" i="34"/>
  <c r="Y19" i="34"/>
  <c r="Y18" i="34"/>
  <c r="I18" i="34"/>
  <c r="Y13" i="34"/>
  <c r="Y8" i="34"/>
  <c r="L8" i="34"/>
  <c r="AE12" i="34" l="1"/>
  <c r="J16" i="34"/>
  <c r="J31" i="34" s="1"/>
  <c r="Y20" i="34"/>
  <c r="I31" i="34"/>
  <c r="AE23" i="34"/>
  <c r="AE22" i="34"/>
  <c r="AE29" i="34"/>
  <c r="AE28" i="34"/>
  <c r="AE19" i="34"/>
  <c r="AE4" i="34"/>
  <c r="J22" i="5" s="1"/>
  <c r="E22" i="5" s="1"/>
  <c r="S31" i="34"/>
  <c r="AE30" i="34"/>
  <c r="AE5" i="34"/>
  <c r="AE8" i="34"/>
  <c r="AE13" i="34"/>
  <c r="AE15" i="34"/>
  <c r="V20" i="34"/>
  <c r="AE20" i="34" s="1"/>
  <c r="AE27" i="34"/>
  <c r="AE21" i="34"/>
  <c r="AE6" i="34"/>
  <c r="AE7" i="34"/>
  <c r="AE25" i="34"/>
  <c r="AE3" i="34"/>
  <c r="AE11" i="34"/>
  <c r="L31" i="34"/>
  <c r="AE18" i="34"/>
  <c r="V14" i="34"/>
  <c r="N31" i="34"/>
  <c r="V16" i="34"/>
  <c r="Q14" i="34"/>
  <c r="Q31" i="34" s="1"/>
  <c r="Y14" i="34"/>
  <c r="Y16" i="34"/>
  <c r="K16" i="34"/>
  <c r="K31" i="34" s="1"/>
  <c r="U31" i="34"/>
  <c r="AE16" i="34" l="1"/>
  <c r="AE14" i="34"/>
  <c r="O18" i="5"/>
  <c r="G18" i="5" s="1"/>
  <c r="O19" i="5"/>
  <c r="K19" i="5" s="1"/>
  <c r="O28" i="5"/>
  <c r="O17" i="5"/>
  <c r="O15" i="5"/>
  <c r="K15" i="5" s="1"/>
  <c r="O14" i="5"/>
  <c r="K14" i="5" s="1"/>
  <c r="C26" i="33"/>
  <c r="C25" i="33"/>
  <c r="C24" i="33"/>
  <c r="C23" i="33"/>
  <c r="C22" i="33"/>
  <c r="C21" i="33"/>
  <c r="C20" i="33"/>
  <c r="C19" i="33"/>
  <c r="C18" i="33"/>
  <c r="C16" i="33"/>
  <c r="C15" i="33"/>
  <c r="C14" i="33"/>
  <c r="C13" i="33"/>
  <c r="C12" i="33"/>
  <c r="C11" i="33"/>
  <c r="C10" i="33"/>
  <c r="C9" i="33"/>
  <c r="C8" i="33"/>
  <c r="C7" i="33"/>
  <c r="C6" i="33"/>
  <c r="C17" i="33"/>
  <c r="C5" i="33"/>
  <c r="C4" i="33"/>
  <c r="C3" i="33"/>
  <c r="C2" i="33"/>
  <c r="AA21" i="33"/>
  <c r="AD21" i="33" s="1"/>
  <c r="Z21" i="33"/>
  <c r="W21" i="33"/>
  <c r="X21" i="33" s="1"/>
  <c r="T21" i="33"/>
  <c r="S21" i="33"/>
  <c r="R21" i="33"/>
  <c r="Q21" i="33"/>
  <c r="P21" i="33"/>
  <c r="O21" i="33"/>
  <c r="N21" i="33"/>
  <c r="M21" i="33"/>
  <c r="L21" i="33"/>
  <c r="K21" i="33"/>
  <c r="J21" i="33"/>
  <c r="I21" i="33"/>
  <c r="H21" i="33"/>
  <c r="AA20" i="33"/>
  <c r="AD20" i="33" s="1"/>
  <c r="Z20" i="33"/>
  <c r="W20" i="33"/>
  <c r="X20" i="33" s="1"/>
  <c r="T20" i="33"/>
  <c r="S20" i="33"/>
  <c r="R20" i="33"/>
  <c r="Q20" i="33"/>
  <c r="P20" i="33"/>
  <c r="O20" i="33"/>
  <c r="N20" i="33"/>
  <c r="M20" i="33"/>
  <c r="L20" i="33"/>
  <c r="K20" i="33"/>
  <c r="J20" i="33"/>
  <c r="I20" i="33"/>
  <c r="H20" i="33"/>
  <c r="AA19" i="33"/>
  <c r="Z19" i="33"/>
  <c r="W19" i="33"/>
  <c r="X19" i="33" s="1"/>
  <c r="T19" i="33"/>
  <c r="R19" i="33"/>
  <c r="Q19" i="33"/>
  <c r="P19" i="33"/>
  <c r="O19" i="33"/>
  <c r="N19" i="33"/>
  <c r="M19" i="33"/>
  <c r="L19" i="33"/>
  <c r="K19" i="33"/>
  <c r="J19" i="33"/>
  <c r="I19" i="33"/>
  <c r="H19" i="33"/>
  <c r="AA18" i="33"/>
  <c r="Z18" i="33"/>
  <c r="W18" i="33"/>
  <c r="X18" i="33" s="1"/>
  <c r="T18" i="33"/>
  <c r="S18" i="33"/>
  <c r="R18" i="33"/>
  <c r="Q18" i="33"/>
  <c r="P18" i="33"/>
  <c r="O18" i="33"/>
  <c r="N18" i="33"/>
  <c r="M18" i="33"/>
  <c r="L18" i="33"/>
  <c r="K18" i="33"/>
  <c r="I18" i="33"/>
  <c r="H18" i="33"/>
  <c r="AA17" i="33"/>
  <c r="Z17" i="33"/>
  <c r="W17" i="33"/>
  <c r="X17" i="33" s="1"/>
  <c r="T17" i="33"/>
  <c r="S17" i="33"/>
  <c r="R17" i="33"/>
  <c r="Q17" i="33"/>
  <c r="P17" i="33"/>
  <c r="O17" i="33"/>
  <c r="N17" i="33"/>
  <c r="M17" i="33"/>
  <c r="L17" i="33"/>
  <c r="J17" i="33"/>
  <c r="H17" i="33"/>
  <c r="AA16" i="33"/>
  <c r="Z16" i="33"/>
  <c r="W16" i="33"/>
  <c r="X16" i="33" s="1"/>
  <c r="T16" i="33"/>
  <c r="S16" i="33"/>
  <c r="R16" i="33"/>
  <c r="Q16" i="33"/>
  <c r="P16" i="33"/>
  <c r="O16" i="33"/>
  <c r="N16" i="33"/>
  <c r="M16" i="33"/>
  <c r="J16" i="33"/>
  <c r="I16" i="33"/>
  <c r="H16" i="33"/>
  <c r="AA28" i="33"/>
  <c r="Z28" i="33"/>
  <c r="W28" i="33"/>
  <c r="X28" i="33" s="1"/>
  <c r="T28" i="33"/>
  <c r="R28" i="33"/>
  <c r="Q28" i="33"/>
  <c r="P28" i="33"/>
  <c r="O28" i="33"/>
  <c r="N28" i="33"/>
  <c r="M28" i="33"/>
  <c r="L28" i="33"/>
  <c r="K28" i="33"/>
  <c r="J28" i="33"/>
  <c r="I28" i="33"/>
  <c r="H28" i="33"/>
  <c r="AA27" i="33"/>
  <c r="AD27" i="33" s="1"/>
  <c r="Z27" i="33"/>
  <c r="W27" i="33"/>
  <c r="X27" i="33" s="1"/>
  <c r="T27" i="33"/>
  <c r="S27" i="33"/>
  <c r="R27" i="33"/>
  <c r="Q27" i="33"/>
  <c r="P27" i="33"/>
  <c r="O27" i="33"/>
  <c r="N27" i="33"/>
  <c r="M27" i="33"/>
  <c r="L27" i="33"/>
  <c r="K27" i="33"/>
  <c r="J27" i="33"/>
  <c r="I27" i="33"/>
  <c r="H27" i="33"/>
  <c r="AA26" i="33"/>
  <c r="AD26" i="33" s="1"/>
  <c r="Z26" i="33"/>
  <c r="W26" i="33"/>
  <c r="X26" i="33" s="1"/>
  <c r="T26" i="33"/>
  <c r="S26" i="33"/>
  <c r="R26" i="33"/>
  <c r="Q26" i="33"/>
  <c r="P26" i="33"/>
  <c r="O26" i="33"/>
  <c r="N26" i="33"/>
  <c r="M26" i="33"/>
  <c r="L26" i="33"/>
  <c r="K26" i="33"/>
  <c r="J26" i="33"/>
  <c r="I26" i="33"/>
  <c r="H26" i="33"/>
  <c r="AA25" i="33"/>
  <c r="Z25" i="33"/>
  <c r="W25" i="33"/>
  <c r="X25" i="33" s="1"/>
  <c r="T25" i="33"/>
  <c r="R25" i="33"/>
  <c r="Q25" i="33"/>
  <c r="P25" i="33"/>
  <c r="O25" i="33"/>
  <c r="N25" i="33"/>
  <c r="M25" i="33"/>
  <c r="L25" i="33"/>
  <c r="K25" i="33"/>
  <c r="J25" i="33"/>
  <c r="I25" i="33"/>
  <c r="H25" i="33"/>
  <c r="AA24" i="33"/>
  <c r="Z24" i="33"/>
  <c r="W24" i="33"/>
  <c r="X24" i="33" s="1"/>
  <c r="T24" i="33"/>
  <c r="S24" i="33"/>
  <c r="R24" i="33"/>
  <c r="Q24" i="33"/>
  <c r="P24" i="33"/>
  <c r="O24" i="33"/>
  <c r="N24" i="33"/>
  <c r="M24" i="33"/>
  <c r="L24" i="33"/>
  <c r="I24" i="33"/>
  <c r="H24" i="33"/>
  <c r="AA23" i="33"/>
  <c r="Z23" i="33"/>
  <c r="W23" i="33"/>
  <c r="X23" i="33" s="1"/>
  <c r="T23" i="33"/>
  <c r="R23" i="33"/>
  <c r="Q23" i="33"/>
  <c r="O23" i="33"/>
  <c r="N23" i="33"/>
  <c r="M23" i="33"/>
  <c r="L23" i="33"/>
  <c r="J23" i="33"/>
  <c r="I23" i="33"/>
  <c r="H23" i="33"/>
  <c r="AA22" i="33"/>
  <c r="Z22" i="33"/>
  <c r="W22" i="33"/>
  <c r="X22" i="33" s="1"/>
  <c r="T22" i="33"/>
  <c r="R22" i="33"/>
  <c r="Q22" i="33"/>
  <c r="P22" i="33"/>
  <c r="O22" i="33"/>
  <c r="N22" i="33"/>
  <c r="M22" i="33"/>
  <c r="K22" i="33"/>
  <c r="J22" i="33"/>
  <c r="I22" i="33"/>
  <c r="H22" i="33"/>
  <c r="AA15" i="33"/>
  <c r="Z15" i="33"/>
  <c r="W15" i="33"/>
  <c r="X15" i="33" s="1"/>
  <c r="T15" i="33"/>
  <c r="S15" i="33"/>
  <c r="R15" i="33"/>
  <c r="Q15" i="33"/>
  <c r="P15" i="33"/>
  <c r="O15" i="33"/>
  <c r="N15" i="33"/>
  <c r="M15" i="33"/>
  <c r="K15" i="33"/>
  <c r="J15" i="33"/>
  <c r="I15" i="33"/>
  <c r="H15" i="33"/>
  <c r="AA14" i="33"/>
  <c r="Z14" i="33"/>
  <c r="W14" i="33"/>
  <c r="X14" i="33" s="1"/>
  <c r="T14" i="33"/>
  <c r="R14" i="33"/>
  <c r="P14" i="33"/>
  <c r="O14" i="33"/>
  <c r="N14" i="33"/>
  <c r="M14" i="33"/>
  <c r="K14" i="33"/>
  <c r="J14" i="33"/>
  <c r="I14" i="33"/>
  <c r="H14" i="33"/>
  <c r="AA13" i="33"/>
  <c r="Z13" i="33"/>
  <c r="W13" i="33"/>
  <c r="X13" i="33" s="1"/>
  <c r="T13" i="33"/>
  <c r="S13" i="33"/>
  <c r="R13" i="33"/>
  <c r="P13" i="33"/>
  <c r="O13" i="33"/>
  <c r="N13" i="33"/>
  <c r="M13" i="33"/>
  <c r="J13" i="33"/>
  <c r="I13" i="33"/>
  <c r="H13" i="33"/>
  <c r="AA12" i="33"/>
  <c r="Z12" i="33"/>
  <c r="W12" i="33"/>
  <c r="X12" i="33" s="1"/>
  <c r="T12" i="33"/>
  <c r="S12" i="33"/>
  <c r="R12" i="33"/>
  <c r="Q12" i="33"/>
  <c r="P12" i="33"/>
  <c r="O12" i="33"/>
  <c r="M12" i="33"/>
  <c r="J12" i="33"/>
  <c r="I12" i="33"/>
  <c r="H12" i="33"/>
  <c r="AA11" i="33"/>
  <c r="Z11" i="33"/>
  <c r="W11" i="33"/>
  <c r="X11" i="33" s="1"/>
  <c r="T11" i="33"/>
  <c r="S11" i="33"/>
  <c r="R11" i="33"/>
  <c r="Q11" i="33"/>
  <c r="P11" i="33"/>
  <c r="O11" i="33"/>
  <c r="M11" i="33"/>
  <c r="K11" i="33"/>
  <c r="J11" i="33"/>
  <c r="I11" i="33"/>
  <c r="H11" i="33"/>
  <c r="AA10" i="33"/>
  <c r="Z10" i="33"/>
  <c r="W10" i="33"/>
  <c r="X10" i="33" s="1"/>
  <c r="T10" i="33"/>
  <c r="S10" i="33"/>
  <c r="R10" i="33"/>
  <c r="Q10" i="33"/>
  <c r="P10" i="33"/>
  <c r="O10" i="33"/>
  <c r="M10" i="33"/>
  <c r="L10" i="33"/>
  <c r="K10" i="33"/>
  <c r="J10" i="33"/>
  <c r="I10" i="33"/>
  <c r="H10" i="33"/>
  <c r="AA9" i="33"/>
  <c r="AB9" i="33" s="1"/>
  <c r="Z9" i="33"/>
  <c r="W9" i="33"/>
  <c r="X9" i="33" s="1"/>
  <c r="T9" i="33"/>
  <c r="S9" i="33"/>
  <c r="R9" i="33"/>
  <c r="Q9" i="33"/>
  <c r="P9" i="33"/>
  <c r="O9" i="33"/>
  <c r="N9" i="33"/>
  <c r="M9" i="33"/>
  <c r="L9" i="33"/>
  <c r="J9" i="33"/>
  <c r="I9" i="33"/>
  <c r="H9" i="33"/>
  <c r="AA8" i="33"/>
  <c r="Z8" i="33"/>
  <c r="W8" i="33"/>
  <c r="X8" i="33" s="1"/>
  <c r="T8" i="33"/>
  <c r="S8" i="33"/>
  <c r="R8" i="33"/>
  <c r="Q8" i="33"/>
  <c r="P8" i="33"/>
  <c r="O8" i="33"/>
  <c r="N8" i="33"/>
  <c r="L8" i="33"/>
  <c r="K8" i="33"/>
  <c r="J8" i="33"/>
  <c r="I8" i="33"/>
  <c r="H8" i="33"/>
  <c r="AA7" i="33"/>
  <c r="Z7" i="33"/>
  <c r="W7" i="33"/>
  <c r="X7" i="33" s="1"/>
  <c r="T7" i="33"/>
  <c r="S7" i="33"/>
  <c r="R7" i="33"/>
  <c r="Q7" i="33"/>
  <c r="P7" i="33"/>
  <c r="O7" i="33"/>
  <c r="K7" i="33"/>
  <c r="J7" i="33"/>
  <c r="I7" i="33"/>
  <c r="H7" i="33"/>
  <c r="AA6" i="33"/>
  <c r="Z6" i="33"/>
  <c r="W6" i="33"/>
  <c r="X6" i="33" s="1"/>
  <c r="T6" i="33"/>
  <c r="S6" i="33"/>
  <c r="R6" i="33"/>
  <c r="Q6" i="33"/>
  <c r="P6" i="33"/>
  <c r="O6" i="33"/>
  <c r="M6" i="33"/>
  <c r="L6" i="33"/>
  <c r="K6" i="33"/>
  <c r="J6" i="33"/>
  <c r="H6" i="33"/>
  <c r="AA5" i="33"/>
  <c r="Z5" i="33"/>
  <c r="W5" i="33"/>
  <c r="X5" i="33" s="1"/>
  <c r="T5" i="33"/>
  <c r="S5" i="33"/>
  <c r="R5" i="33"/>
  <c r="Q5" i="33"/>
  <c r="P5" i="33"/>
  <c r="O5" i="33"/>
  <c r="N5" i="33"/>
  <c r="M5" i="33"/>
  <c r="J5" i="33"/>
  <c r="I5" i="33"/>
  <c r="H5" i="33"/>
  <c r="AA4" i="33"/>
  <c r="Z4" i="33"/>
  <c r="W4" i="33"/>
  <c r="X4" i="33" s="1"/>
  <c r="T4" i="33"/>
  <c r="S4" i="33"/>
  <c r="R4" i="33"/>
  <c r="Q4" i="33"/>
  <c r="P4" i="33"/>
  <c r="O4" i="33"/>
  <c r="N4" i="33"/>
  <c r="M4" i="33"/>
  <c r="L4" i="33"/>
  <c r="J4" i="33"/>
  <c r="H4" i="33"/>
  <c r="AA3" i="33"/>
  <c r="Z3" i="33"/>
  <c r="W3" i="33"/>
  <c r="X3" i="33" s="1"/>
  <c r="T3" i="33"/>
  <c r="S3" i="33"/>
  <c r="R3" i="33"/>
  <c r="Q3" i="33"/>
  <c r="P3" i="33"/>
  <c r="O3" i="33"/>
  <c r="N3" i="33"/>
  <c r="M3" i="33"/>
  <c r="K3" i="33"/>
  <c r="J3" i="33"/>
  <c r="I3" i="33"/>
  <c r="H3" i="33"/>
  <c r="AA2" i="33"/>
  <c r="Z2" i="33"/>
  <c r="W2" i="33"/>
  <c r="X2" i="33" s="1"/>
  <c r="T2" i="33"/>
  <c r="S2" i="33"/>
  <c r="R2" i="33"/>
  <c r="Q2" i="33"/>
  <c r="P2" i="33"/>
  <c r="O2" i="33"/>
  <c r="N2" i="33"/>
  <c r="M2" i="33"/>
  <c r="L2" i="33"/>
  <c r="K2" i="33"/>
  <c r="I2" i="33"/>
  <c r="H2" i="33"/>
  <c r="O21" i="5"/>
  <c r="K21" i="5" s="1"/>
  <c r="C19" i="32"/>
  <c r="C18" i="32"/>
  <c r="C17" i="32"/>
  <c r="C16" i="32"/>
  <c r="C15" i="32"/>
  <c r="C14" i="32"/>
  <c r="C13" i="32"/>
  <c r="C12" i="32"/>
  <c r="C11" i="32"/>
  <c r="C10" i="32"/>
  <c r="C9" i="32"/>
  <c r="C8" i="32"/>
  <c r="C7" i="32"/>
  <c r="C6" i="32"/>
  <c r="C5" i="32"/>
  <c r="C4" i="32"/>
  <c r="C3" i="32"/>
  <c r="C2" i="32"/>
  <c r="AA22" i="32"/>
  <c r="AB22" i="32" s="1"/>
  <c r="U22" i="32" s="1"/>
  <c r="Z22" i="32"/>
  <c r="W22" i="32"/>
  <c r="X22" i="32" s="1"/>
  <c r="T22" i="32"/>
  <c r="S22" i="32"/>
  <c r="R22" i="32"/>
  <c r="Q22" i="32"/>
  <c r="P22" i="32"/>
  <c r="O22" i="32"/>
  <c r="N22" i="32"/>
  <c r="M22" i="32"/>
  <c r="L22" i="32"/>
  <c r="K22" i="32"/>
  <c r="J22" i="32"/>
  <c r="I22" i="32"/>
  <c r="H22" i="32"/>
  <c r="AA21" i="32"/>
  <c r="Z21" i="32"/>
  <c r="W21" i="32"/>
  <c r="X21" i="32" s="1"/>
  <c r="T21" i="32"/>
  <c r="S21" i="32"/>
  <c r="R21" i="32"/>
  <c r="Q21" i="32"/>
  <c r="P21" i="32"/>
  <c r="O21" i="32"/>
  <c r="N21" i="32"/>
  <c r="M21" i="32"/>
  <c r="L21" i="32"/>
  <c r="K21" i="32"/>
  <c r="J21" i="32"/>
  <c r="I21" i="32"/>
  <c r="H21" i="32"/>
  <c r="AA20" i="32"/>
  <c r="Z20" i="32"/>
  <c r="W20" i="32"/>
  <c r="X20" i="32" s="1"/>
  <c r="T20" i="32"/>
  <c r="R20" i="32"/>
  <c r="Q20" i="32"/>
  <c r="P20" i="32"/>
  <c r="O20" i="32"/>
  <c r="N20" i="32"/>
  <c r="M20" i="32"/>
  <c r="L20" i="32"/>
  <c r="K20" i="32"/>
  <c r="J20" i="32"/>
  <c r="I20" i="32"/>
  <c r="H20" i="32"/>
  <c r="AA19" i="32"/>
  <c r="AB19" i="32" s="1"/>
  <c r="U19" i="32" s="1"/>
  <c r="Y19" i="32" s="1"/>
  <c r="Z19" i="32"/>
  <c r="W19" i="32"/>
  <c r="X19" i="32" s="1"/>
  <c r="T19" i="32"/>
  <c r="S19" i="32"/>
  <c r="R19" i="32"/>
  <c r="Q19" i="32"/>
  <c r="P19" i="32"/>
  <c r="O19" i="32"/>
  <c r="N19" i="32"/>
  <c r="M19" i="32"/>
  <c r="L19" i="32"/>
  <c r="K19" i="32"/>
  <c r="J19" i="32"/>
  <c r="I19" i="32"/>
  <c r="H19" i="32"/>
  <c r="AA18" i="32"/>
  <c r="Z18" i="32"/>
  <c r="W18" i="32"/>
  <c r="X18" i="32" s="1"/>
  <c r="T18" i="32"/>
  <c r="S18" i="32"/>
  <c r="R18" i="32"/>
  <c r="Q18" i="32"/>
  <c r="P18" i="32"/>
  <c r="O18" i="32"/>
  <c r="M18" i="32"/>
  <c r="L18" i="32"/>
  <c r="J18" i="32"/>
  <c r="I18" i="32"/>
  <c r="H18" i="32"/>
  <c r="AA17" i="32"/>
  <c r="Z17" i="32"/>
  <c r="W17" i="32"/>
  <c r="X17" i="32" s="1"/>
  <c r="T17" i="32"/>
  <c r="R17" i="32"/>
  <c r="Q17" i="32"/>
  <c r="P17" i="32"/>
  <c r="O17" i="32"/>
  <c r="N17" i="32"/>
  <c r="M17" i="32"/>
  <c r="L17" i="32"/>
  <c r="K17" i="32"/>
  <c r="J17" i="32"/>
  <c r="I17" i="32"/>
  <c r="H17" i="32"/>
  <c r="AA16" i="32"/>
  <c r="Z16" i="32"/>
  <c r="W16" i="32"/>
  <c r="X16" i="32" s="1"/>
  <c r="T16" i="32"/>
  <c r="S16" i="32"/>
  <c r="R16" i="32"/>
  <c r="Q16" i="32"/>
  <c r="P16" i="32"/>
  <c r="O16" i="32"/>
  <c r="N16" i="32"/>
  <c r="M16" i="32"/>
  <c r="K16" i="32"/>
  <c r="J16" i="32"/>
  <c r="I16" i="32"/>
  <c r="H16" i="32"/>
  <c r="AA15" i="32"/>
  <c r="Z15" i="32"/>
  <c r="W15" i="32"/>
  <c r="X15" i="32" s="1"/>
  <c r="T15" i="32"/>
  <c r="S15" i="32"/>
  <c r="R15" i="32"/>
  <c r="Q15" i="32"/>
  <c r="P15" i="32"/>
  <c r="O15" i="32"/>
  <c r="N15" i="32"/>
  <c r="M15" i="32"/>
  <c r="L15" i="32"/>
  <c r="J15" i="32"/>
  <c r="I15" i="32"/>
  <c r="H15" i="32"/>
  <c r="AA14" i="32"/>
  <c r="Z14" i="32"/>
  <c r="W14" i="32"/>
  <c r="X14" i="32" s="1"/>
  <c r="T14" i="32"/>
  <c r="R14" i="32"/>
  <c r="Q14" i="32"/>
  <c r="P14" i="32"/>
  <c r="O14" i="32"/>
  <c r="M14" i="32"/>
  <c r="L14" i="32"/>
  <c r="K14" i="32"/>
  <c r="J14" i="32"/>
  <c r="I14" i="32"/>
  <c r="H14" i="32"/>
  <c r="AA13" i="32"/>
  <c r="Z13" i="32"/>
  <c r="W13" i="32"/>
  <c r="X13" i="32" s="1"/>
  <c r="T13" i="32"/>
  <c r="S13" i="32"/>
  <c r="R13" i="32"/>
  <c r="Q13" i="32"/>
  <c r="P13" i="32"/>
  <c r="O13" i="32"/>
  <c r="N13" i="32"/>
  <c r="M13" i="32"/>
  <c r="J13" i="32"/>
  <c r="I13" i="32"/>
  <c r="H13" i="32"/>
  <c r="AA12" i="32"/>
  <c r="Z12" i="32"/>
  <c r="W12" i="32"/>
  <c r="X12" i="32" s="1"/>
  <c r="T12" i="32"/>
  <c r="S12" i="32"/>
  <c r="R12" i="32"/>
  <c r="Q12" i="32"/>
  <c r="P12" i="32"/>
  <c r="O12" i="32"/>
  <c r="M12" i="32"/>
  <c r="L12" i="32"/>
  <c r="K12" i="32"/>
  <c r="J12" i="32"/>
  <c r="I12" i="32"/>
  <c r="H12" i="32"/>
  <c r="AA11" i="32"/>
  <c r="Z11" i="32"/>
  <c r="W11" i="32"/>
  <c r="X11" i="32" s="1"/>
  <c r="T11" i="32"/>
  <c r="S11" i="32"/>
  <c r="R11" i="32"/>
  <c r="Q11" i="32"/>
  <c r="P11" i="32"/>
  <c r="N11" i="32"/>
  <c r="M11" i="32"/>
  <c r="K11" i="32"/>
  <c r="J11" i="32"/>
  <c r="I11" i="32"/>
  <c r="H11" i="32"/>
  <c r="AA10" i="32"/>
  <c r="AB10" i="32" s="1"/>
  <c r="U10" i="32" s="1"/>
  <c r="Y10" i="32" s="1"/>
  <c r="Z10" i="32"/>
  <c r="W10" i="32"/>
  <c r="X10" i="32" s="1"/>
  <c r="T10" i="32"/>
  <c r="S10" i="32"/>
  <c r="R10" i="32"/>
  <c r="Q10" i="32"/>
  <c r="P10" i="32"/>
  <c r="O10" i="32"/>
  <c r="N10" i="32"/>
  <c r="M10" i="32"/>
  <c r="L10" i="32"/>
  <c r="K10" i="32"/>
  <c r="J10" i="32"/>
  <c r="I10" i="32"/>
  <c r="H10" i="32"/>
  <c r="AA9" i="32"/>
  <c r="Z9" i="32"/>
  <c r="W9" i="32"/>
  <c r="X9" i="32" s="1"/>
  <c r="T9" i="32"/>
  <c r="S9" i="32"/>
  <c r="R9" i="32"/>
  <c r="Q9" i="32"/>
  <c r="P9" i="32"/>
  <c r="O9" i="32"/>
  <c r="N9" i="32"/>
  <c r="M9" i="32"/>
  <c r="L9" i="32"/>
  <c r="J9" i="32"/>
  <c r="I9" i="32"/>
  <c r="H9" i="32"/>
  <c r="AA8" i="32"/>
  <c r="Z8" i="32"/>
  <c r="W8" i="32"/>
  <c r="X8" i="32" s="1"/>
  <c r="T8" i="32"/>
  <c r="S8" i="32"/>
  <c r="R8" i="32"/>
  <c r="Q8" i="32"/>
  <c r="P8" i="32"/>
  <c r="O8" i="32"/>
  <c r="N8" i="32"/>
  <c r="K8" i="32"/>
  <c r="J8" i="32"/>
  <c r="I8" i="32"/>
  <c r="H8" i="32"/>
  <c r="AA7" i="32"/>
  <c r="Z7" i="32"/>
  <c r="W7" i="32"/>
  <c r="X7" i="32" s="1"/>
  <c r="T7" i="32"/>
  <c r="S7" i="32"/>
  <c r="R7" i="32"/>
  <c r="Q7" i="32"/>
  <c r="P7" i="32"/>
  <c r="O7" i="32"/>
  <c r="M7" i="32"/>
  <c r="K7" i="32"/>
  <c r="J7" i="32"/>
  <c r="I7" i="32"/>
  <c r="H7" i="32"/>
  <c r="AA6" i="32"/>
  <c r="Z6" i="32"/>
  <c r="W6" i="32"/>
  <c r="X6" i="32" s="1"/>
  <c r="T6" i="32"/>
  <c r="S6" i="32"/>
  <c r="R6" i="32"/>
  <c r="Q6" i="32"/>
  <c r="P6" i="32"/>
  <c r="O6" i="32"/>
  <c r="M6" i="32"/>
  <c r="K6" i="32"/>
  <c r="J6" i="32"/>
  <c r="I6" i="32"/>
  <c r="H6" i="32"/>
  <c r="AA5" i="32"/>
  <c r="Z5" i="32"/>
  <c r="W5" i="32"/>
  <c r="X5" i="32" s="1"/>
  <c r="T5" i="32"/>
  <c r="S5" i="32"/>
  <c r="R5" i="32"/>
  <c r="Q5" i="32"/>
  <c r="P5" i="32"/>
  <c r="O5" i="32"/>
  <c r="N5" i="32"/>
  <c r="M5" i="32"/>
  <c r="K5" i="32"/>
  <c r="J5" i="32"/>
  <c r="I5" i="32"/>
  <c r="H5" i="32"/>
  <c r="AA4" i="32"/>
  <c r="Z4" i="32"/>
  <c r="W4" i="32"/>
  <c r="X4" i="32" s="1"/>
  <c r="T4" i="32"/>
  <c r="S4" i="32"/>
  <c r="R4" i="32"/>
  <c r="Q4" i="32"/>
  <c r="P4" i="32"/>
  <c r="O4" i="32"/>
  <c r="M4" i="32"/>
  <c r="L4" i="32"/>
  <c r="J4" i="32"/>
  <c r="I4" i="32"/>
  <c r="H4" i="32"/>
  <c r="AA3" i="32"/>
  <c r="AD3" i="32" s="1"/>
  <c r="Z3" i="32"/>
  <c r="W3" i="32"/>
  <c r="X3" i="32" s="1"/>
  <c r="T3" i="32"/>
  <c r="S3" i="32"/>
  <c r="R3" i="32"/>
  <c r="Q3" i="32"/>
  <c r="P3" i="32"/>
  <c r="O3" i="32"/>
  <c r="N3" i="32"/>
  <c r="M3" i="32"/>
  <c r="L3" i="32"/>
  <c r="K3" i="32"/>
  <c r="J3" i="32"/>
  <c r="I3" i="32"/>
  <c r="H3" i="32"/>
  <c r="AA2" i="32"/>
  <c r="Z2" i="32"/>
  <c r="W2" i="32"/>
  <c r="X2" i="32" s="1"/>
  <c r="T2" i="32"/>
  <c r="S2" i="32"/>
  <c r="R2" i="32"/>
  <c r="Q2" i="32"/>
  <c r="P2" i="32"/>
  <c r="O2" i="32"/>
  <c r="N2" i="32"/>
  <c r="M2" i="32"/>
  <c r="L2" i="32"/>
  <c r="K2" i="32"/>
  <c r="I2" i="32"/>
  <c r="H2" i="32"/>
  <c r="J14" i="5" l="1"/>
  <c r="J21" i="5"/>
  <c r="K17" i="5"/>
  <c r="J17" i="5"/>
  <c r="K28" i="5"/>
  <c r="J28" i="5"/>
  <c r="J15" i="5"/>
  <c r="K18" i="5"/>
  <c r="J18" i="5"/>
  <c r="J19" i="5"/>
  <c r="G21" i="5"/>
  <c r="G28" i="5"/>
  <c r="H18" i="5"/>
  <c r="H14" i="5"/>
  <c r="G19" i="5"/>
  <c r="G17" i="5"/>
  <c r="H21" i="5"/>
  <c r="G14" i="5"/>
  <c r="F15" i="5"/>
  <c r="G15" i="5"/>
  <c r="AC16" i="33"/>
  <c r="AC17" i="33"/>
  <c r="AC20" i="33"/>
  <c r="AC18" i="33"/>
  <c r="AC21" i="33"/>
  <c r="AC19" i="33"/>
  <c r="AB16" i="33"/>
  <c r="U16" i="33" s="1"/>
  <c r="AB17" i="33"/>
  <c r="U17" i="33" s="1"/>
  <c r="AB18" i="33"/>
  <c r="U18" i="33" s="1"/>
  <c r="J18" i="33" s="1"/>
  <c r="AB19" i="33"/>
  <c r="U19" i="33" s="1"/>
  <c r="S19" i="33" s="1"/>
  <c r="AB20" i="33"/>
  <c r="U20" i="33" s="1"/>
  <c r="AB21" i="33"/>
  <c r="U21" i="33" s="1"/>
  <c r="AC14" i="33"/>
  <c r="AB10" i="33"/>
  <c r="U10" i="33" s="1"/>
  <c r="AB3" i="33"/>
  <c r="U3" i="33" s="1"/>
  <c r="L3" i="33" s="1"/>
  <c r="AC4" i="33"/>
  <c r="AC8" i="33"/>
  <c r="AB6" i="33"/>
  <c r="U6" i="33" s="1"/>
  <c r="I6" i="33" s="1"/>
  <c r="AB11" i="33"/>
  <c r="U11" i="33" s="1"/>
  <c r="N11" i="33" s="1"/>
  <c r="AB12" i="33"/>
  <c r="AD28" i="33"/>
  <c r="AB5" i="33"/>
  <c r="U5" i="33" s="1"/>
  <c r="K5" i="33" s="1"/>
  <c r="AB22" i="33"/>
  <c r="U22" i="33" s="1"/>
  <c r="O29" i="33"/>
  <c r="AC10" i="33"/>
  <c r="AC7" i="33"/>
  <c r="AC26" i="33"/>
  <c r="H29" i="33"/>
  <c r="AC15" i="33"/>
  <c r="R29" i="33"/>
  <c r="AC27" i="33"/>
  <c r="AC11" i="33"/>
  <c r="AC5" i="33"/>
  <c r="AC12" i="33"/>
  <c r="T29" i="33"/>
  <c r="AC2" i="33"/>
  <c r="AC25" i="33"/>
  <c r="AC28" i="33"/>
  <c r="AC24" i="33"/>
  <c r="AC22" i="33"/>
  <c r="N6" i="33"/>
  <c r="Y6" i="33"/>
  <c r="U9" i="33"/>
  <c r="AB13" i="33"/>
  <c r="AB2" i="33"/>
  <c r="U2" i="33" s="1"/>
  <c r="AC13" i="33"/>
  <c r="AB14" i="33"/>
  <c r="U14" i="33" s="1"/>
  <c r="AB15" i="33"/>
  <c r="U15" i="33" s="1"/>
  <c r="L15" i="33" s="1"/>
  <c r="AC3" i="33"/>
  <c r="AB4" i="33"/>
  <c r="U4" i="33" s="1"/>
  <c r="I4" i="33" s="1"/>
  <c r="AB23" i="33"/>
  <c r="AC23" i="33"/>
  <c r="AB24" i="33"/>
  <c r="AC6" i="33"/>
  <c r="AD6" i="33" s="1"/>
  <c r="V6" i="33" s="1"/>
  <c r="AB7" i="33"/>
  <c r="U7" i="33" s="1"/>
  <c r="AB25" i="33"/>
  <c r="U25" i="33" s="1"/>
  <c r="AB26" i="33"/>
  <c r="AB27" i="33"/>
  <c r="AB28" i="33"/>
  <c r="AB8" i="33"/>
  <c r="AC9" i="33"/>
  <c r="AD9" i="33" s="1"/>
  <c r="AD19" i="32"/>
  <c r="V19" i="32" s="1"/>
  <c r="AE19" i="32" s="1"/>
  <c r="AB20" i="32"/>
  <c r="U20" i="32" s="1"/>
  <c r="Y20" i="32" s="1"/>
  <c r="AD22" i="32"/>
  <c r="V22" i="32" s="1"/>
  <c r="AB9" i="32"/>
  <c r="U9" i="32" s="1"/>
  <c r="Y9" i="32" s="1"/>
  <c r="AC3" i="32"/>
  <c r="AB7" i="32"/>
  <c r="U7" i="32" s="1"/>
  <c r="AB3" i="32"/>
  <c r="U3" i="32" s="1"/>
  <c r="V3" i="32" s="1"/>
  <c r="AC7" i="32"/>
  <c r="AC9" i="32"/>
  <c r="AD10" i="32"/>
  <c r="V10" i="32" s="1"/>
  <c r="AE10" i="32" s="1"/>
  <c r="Q23" i="32"/>
  <c r="I23" i="32"/>
  <c r="AC10" i="32"/>
  <c r="AB12" i="32"/>
  <c r="U12" i="32" s="1"/>
  <c r="S20" i="32"/>
  <c r="AC11" i="32"/>
  <c r="AC15" i="32"/>
  <c r="AB17" i="32"/>
  <c r="U17" i="32" s="1"/>
  <c r="AB4" i="32"/>
  <c r="U4" i="32" s="1"/>
  <c r="K4" i="32" s="1"/>
  <c r="AB5" i="32"/>
  <c r="U5" i="32" s="1"/>
  <c r="L5" i="32" s="1"/>
  <c r="AC21" i="32"/>
  <c r="Y3" i="32"/>
  <c r="AC4" i="32"/>
  <c r="AC6" i="32"/>
  <c r="AC14" i="32"/>
  <c r="AC18" i="32"/>
  <c r="AC19" i="32"/>
  <c r="AD21" i="32"/>
  <c r="AB21" i="32"/>
  <c r="U21" i="32" s="1"/>
  <c r="AC22" i="32"/>
  <c r="AB13" i="32"/>
  <c r="U13" i="32" s="1"/>
  <c r="L13" i="32" s="1"/>
  <c r="AC2" i="32"/>
  <c r="AC20" i="32"/>
  <c r="AD20" i="32" s="1"/>
  <c r="AC16" i="32"/>
  <c r="AD16" i="32" s="1"/>
  <c r="AC12" i="32"/>
  <c r="AB8" i="32"/>
  <c r="U8" i="32" s="1"/>
  <c r="M8" i="32" s="1"/>
  <c r="M23" i="32" s="1"/>
  <c r="H23" i="32"/>
  <c r="P23" i="32"/>
  <c r="T23" i="32"/>
  <c r="AB15" i="32"/>
  <c r="AB11" i="32"/>
  <c r="AB2" i="32"/>
  <c r="AC5" i="32"/>
  <c r="AB6" i="32"/>
  <c r="AC8" i="32"/>
  <c r="AC13" i="32"/>
  <c r="AB14" i="32"/>
  <c r="AB16" i="32"/>
  <c r="U16" i="32" s="1"/>
  <c r="AC17" i="32"/>
  <c r="AB18" i="32"/>
  <c r="Y22" i="32"/>
  <c r="O96" i="5"/>
  <c r="O97" i="5"/>
  <c r="O99" i="5"/>
  <c r="O98" i="5"/>
  <c r="C26" i="30"/>
  <c r="C25" i="30"/>
  <c r="C24" i="30"/>
  <c r="C23" i="30"/>
  <c r="C22" i="30"/>
  <c r="C21" i="30"/>
  <c r="C20" i="30"/>
  <c r="C19" i="30"/>
  <c r="C18" i="30"/>
  <c r="C17" i="30"/>
  <c r="C16" i="30"/>
  <c r="C15" i="30"/>
  <c r="C14" i="30"/>
  <c r="C13" i="30"/>
  <c r="C12" i="30"/>
  <c r="C11" i="30"/>
  <c r="C10" i="30"/>
  <c r="C9" i="30"/>
  <c r="C8" i="30"/>
  <c r="C7" i="30"/>
  <c r="C6" i="30"/>
  <c r="C5" i="30"/>
  <c r="C4" i="30"/>
  <c r="C3" i="30"/>
  <c r="C2" i="30"/>
  <c r="J96" i="5" l="1"/>
  <c r="K96" i="5"/>
  <c r="J97" i="5"/>
  <c r="K97" i="5"/>
  <c r="J98" i="5"/>
  <c r="K98" i="5"/>
  <c r="J99" i="5"/>
  <c r="K99" i="5"/>
  <c r="H99" i="5"/>
  <c r="H98" i="5"/>
  <c r="H97" i="5"/>
  <c r="Q14" i="33"/>
  <c r="L14" i="33"/>
  <c r="Y10" i="33"/>
  <c r="N10" i="33"/>
  <c r="U26" i="33"/>
  <c r="V26" i="33" s="1"/>
  <c r="AD10" i="33"/>
  <c r="V10" i="33" s="1"/>
  <c r="AE10" i="33" s="1"/>
  <c r="N7" i="33"/>
  <c r="M7" i="33"/>
  <c r="L11" i="33"/>
  <c r="AD11" i="33"/>
  <c r="V11" i="33" s="1"/>
  <c r="AE11" i="33" s="1"/>
  <c r="J24" i="33"/>
  <c r="U24" i="33"/>
  <c r="Y24" i="33" s="1"/>
  <c r="Y3" i="33"/>
  <c r="K17" i="33"/>
  <c r="I17" i="33"/>
  <c r="L16" i="33"/>
  <c r="K16" i="33"/>
  <c r="I29" i="33"/>
  <c r="K23" i="33"/>
  <c r="U23" i="33"/>
  <c r="G97" i="5"/>
  <c r="G98" i="5"/>
  <c r="G96" i="5"/>
  <c r="L96" i="5"/>
  <c r="AD18" i="33"/>
  <c r="V18" i="33" s="1"/>
  <c r="L22" i="33"/>
  <c r="S22" i="33"/>
  <c r="AD17" i="33"/>
  <c r="V17" i="33" s="1"/>
  <c r="AD12" i="33"/>
  <c r="AD19" i="33"/>
  <c r="V19" i="33" s="1"/>
  <c r="AD16" i="33"/>
  <c r="V16" i="33" s="1"/>
  <c r="Y21" i="33"/>
  <c r="Y19" i="33"/>
  <c r="Y20" i="33"/>
  <c r="Y11" i="33"/>
  <c r="Y18" i="33"/>
  <c r="Y17" i="33"/>
  <c r="Y16" i="33"/>
  <c r="V21" i="33"/>
  <c r="V20" i="33"/>
  <c r="U12" i="33"/>
  <c r="H96" i="5" s="1"/>
  <c r="AD4" i="33"/>
  <c r="V4" i="33" s="1"/>
  <c r="V9" i="33"/>
  <c r="Y22" i="33"/>
  <c r="AD5" i="33"/>
  <c r="V5" i="33" s="1"/>
  <c r="AD15" i="33"/>
  <c r="V15" i="33" s="1"/>
  <c r="AD25" i="33"/>
  <c r="V25" i="33" s="1"/>
  <c r="S28" i="33"/>
  <c r="AD22" i="33"/>
  <c r="V22" i="33" s="1"/>
  <c r="S25" i="33"/>
  <c r="AD3" i="33"/>
  <c r="V3" i="33" s="1"/>
  <c r="AE6" i="33"/>
  <c r="K4" i="33"/>
  <c r="Y4" i="33"/>
  <c r="Y25" i="33"/>
  <c r="Y2" i="33"/>
  <c r="J2" i="33"/>
  <c r="J29" i="33" s="1"/>
  <c r="Y7" i="33"/>
  <c r="L7" i="33"/>
  <c r="U13" i="33"/>
  <c r="AD13" i="33"/>
  <c r="K24" i="33"/>
  <c r="S23" i="33"/>
  <c r="AD8" i="33"/>
  <c r="U8" i="33"/>
  <c r="N12" i="33"/>
  <c r="AD2" i="33"/>
  <c r="V2" i="33" s="1"/>
  <c r="AD7" i="33"/>
  <c r="V7" i="33" s="1"/>
  <c r="Y15" i="33"/>
  <c r="AD14" i="33"/>
  <c r="V14" i="33" s="1"/>
  <c r="AD24" i="33"/>
  <c r="V20" i="32"/>
  <c r="AE20" i="32" s="1"/>
  <c r="AE27" i="33"/>
  <c r="Y14" i="33"/>
  <c r="S14" i="33"/>
  <c r="Y9" i="33"/>
  <c r="K9" i="33"/>
  <c r="Y26" i="33"/>
  <c r="L5" i="33"/>
  <c r="Y5" i="33"/>
  <c r="AD23" i="33"/>
  <c r="V23" i="33" s="1"/>
  <c r="N7" i="32"/>
  <c r="L7" i="32"/>
  <c r="Y7" i="32"/>
  <c r="AD9" i="32"/>
  <c r="V9" i="32" s="1"/>
  <c r="AE9" i="32" s="1"/>
  <c r="AE22" i="32"/>
  <c r="AD7" i="32"/>
  <c r="V7" i="32" s="1"/>
  <c r="K9" i="32"/>
  <c r="AD12" i="32"/>
  <c r="V12" i="32" s="1"/>
  <c r="AD5" i="32"/>
  <c r="V5" i="32" s="1"/>
  <c r="AD4" i="32"/>
  <c r="V4" i="32" s="1"/>
  <c r="N12" i="32"/>
  <c r="Y12" i="32"/>
  <c r="V16" i="32"/>
  <c r="AE3" i="32"/>
  <c r="Y8" i="32"/>
  <c r="L8" i="32"/>
  <c r="Y13" i="32"/>
  <c r="K13" i="32"/>
  <c r="R23" i="32"/>
  <c r="AD11" i="32"/>
  <c r="U11" i="32"/>
  <c r="L11" i="32" s="1"/>
  <c r="AD13" i="32"/>
  <c r="V13" i="32" s="1"/>
  <c r="Y21" i="32"/>
  <c r="AD8" i="32"/>
  <c r="V8" i="32" s="1"/>
  <c r="Y17" i="32"/>
  <c r="S17" i="32"/>
  <c r="Y16" i="32"/>
  <c r="L16" i="32"/>
  <c r="U6" i="32"/>
  <c r="N6" i="32" s="1"/>
  <c r="AD6" i="32"/>
  <c r="AD15" i="32"/>
  <c r="U15" i="32"/>
  <c r="V21" i="32"/>
  <c r="Y5" i="32"/>
  <c r="AD17" i="32"/>
  <c r="V17" i="32" s="1"/>
  <c r="U18" i="32"/>
  <c r="K18" i="32" s="1"/>
  <c r="AD18" i="32"/>
  <c r="U2" i="32"/>
  <c r="AD2" i="32"/>
  <c r="U14" i="32"/>
  <c r="S14" i="32" s="1"/>
  <c r="AD14" i="32"/>
  <c r="N4" i="32"/>
  <c r="Y4" i="32"/>
  <c r="AA34" i="30"/>
  <c r="AB34" i="30" s="1"/>
  <c r="U34" i="30" s="1"/>
  <c r="Z34" i="30"/>
  <c r="W34" i="30"/>
  <c r="X34" i="30" s="1"/>
  <c r="T34" i="30"/>
  <c r="S34" i="30"/>
  <c r="R34" i="30"/>
  <c r="Q34" i="30"/>
  <c r="P34" i="30"/>
  <c r="O34" i="30"/>
  <c r="N34" i="30"/>
  <c r="M34" i="30"/>
  <c r="L34" i="30"/>
  <c r="K34" i="30"/>
  <c r="J34" i="30"/>
  <c r="I34" i="30"/>
  <c r="H34" i="30"/>
  <c r="AA33" i="30"/>
  <c r="Z33" i="30"/>
  <c r="W33" i="30"/>
  <c r="X33" i="30" s="1"/>
  <c r="S33" i="30"/>
  <c r="R33" i="30"/>
  <c r="Q33" i="30"/>
  <c r="P33" i="30"/>
  <c r="O33" i="30"/>
  <c r="N33" i="30"/>
  <c r="M33" i="30"/>
  <c r="L33" i="30"/>
  <c r="K33" i="30"/>
  <c r="J33" i="30"/>
  <c r="I33" i="30"/>
  <c r="H33" i="30"/>
  <c r="AA32" i="30"/>
  <c r="Z32" i="30"/>
  <c r="W32" i="30"/>
  <c r="X32" i="30" s="1"/>
  <c r="T32" i="30"/>
  <c r="R32" i="30"/>
  <c r="Q32" i="30"/>
  <c r="P32" i="30"/>
  <c r="O32" i="30"/>
  <c r="N32" i="30"/>
  <c r="M32" i="30"/>
  <c r="L32" i="30"/>
  <c r="K32" i="30"/>
  <c r="J32" i="30"/>
  <c r="I32" i="30"/>
  <c r="H32" i="30"/>
  <c r="AA31" i="30"/>
  <c r="AB31" i="30" s="1"/>
  <c r="U31" i="30" s="1"/>
  <c r="Z31" i="30"/>
  <c r="W31" i="30"/>
  <c r="X31" i="30" s="1"/>
  <c r="T31" i="30"/>
  <c r="R31" i="30"/>
  <c r="Q31" i="30"/>
  <c r="P31" i="30"/>
  <c r="O31" i="30"/>
  <c r="N31" i="30"/>
  <c r="M31" i="30"/>
  <c r="L31" i="30"/>
  <c r="K31" i="30"/>
  <c r="J31" i="30"/>
  <c r="I31" i="30"/>
  <c r="H31" i="30"/>
  <c r="AA30" i="30"/>
  <c r="Z30" i="30"/>
  <c r="W30" i="30"/>
  <c r="X30" i="30" s="1"/>
  <c r="T30" i="30"/>
  <c r="S30" i="30"/>
  <c r="R30" i="30"/>
  <c r="Q30" i="30"/>
  <c r="O30" i="30"/>
  <c r="N30" i="30"/>
  <c r="M30" i="30"/>
  <c r="L30" i="30"/>
  <c r="K30" i="30"/>
  <c r="J30" i="30"/>
  <c r="I30" i="30"/>
  <c r="H30" i="30"/>
  <c r="AA29" i="30"/>
  <c r="AD29" i="30" s="1"/>
  <c r="Z29" i="30"/>
  <c r="W29" i="30"/>
  <c r="X29" i="30" s="1"/>
  <c r="T29" i="30"/>
  <c r="S29" i="30"/>
  <c r="R29" i="30"/>
  <c r="Q29" i="30"/>
  <c r="P29" i="30"/>
  <c r="O29" i="30"/>
  <c r="N29" i="30"/>
  <c r="M29" i="30"/>
  <c r="L29" i="30"/>
  <c r="K29" i="30"/>
  <c r="J29" i="30"/>
  <c r="I29" i="30"/>
  <c r="H29" i="30"/>
  <c r="AA28" i="30"/>
  <c r="Z28" i="30"/>
  <c r="W28" i="30"/>
  <c r="X28" i="30" s="1"/>
  <c r="T28" i="30"/>
  <c r="R28" i="30"/>
  <c r="Q28" i="30"/>
  <c r="P28" i="30"/>
  <c r="O28" i="30"/>
  <c r="N28" i="30"/>
  <c r="M28" i="30"/>
  <c r="L28" i="30"/>
  <c r="K28" i="30"/>
  <c r="J28" i="30"/>
  <c r="I28" i="30"/>
  <c r="H28" i="30"/>
  <c r="AA27" i="30"/>
  <c r="Z27" i="30"/>
  <c r="W27" i="30"/>
  <c r="X27" i="30" s="1"/>
  <c r="T27" i="30"/>
  <c r="R27" i="30"/>
  <c r="Q27" i="30"/>
  <c r="P27" i="30"/>
  <c r="O27" i="30"/>
  <c r="N27" i="30"/>
  <c r="M27" i="30"/>
  <c r="L27" i="30"/>
  <c r="J27" i="30"/>
  <c r="I27" i="30"/>
  <c r="H27" i="30"/>
  <c r="AA26" i="30"/>
  <c r="Z26" i="30"/>
  <c r="W26" i="30"/>
  <c r="X26" i="30" s="1"/>
  <c r="T26" i="30"/>
  <c r="S26" i="30"/>
  <c r="R26" i="30"/>
  <c r="Q26" i="30"/>
  <c r="P26" i="30"/>
  <c r="O26" i="30"/>
  <c r="N26" i="30"/>
  <c r="M26" i="30"/>
  <c r="L26" i="30"/>
  <c r="J26" i="30"/>
  <c r="I26" i="30"/>
  <c r="H26" i="30"/>
  <c r="AA25" i="30"/>
  <c r="Z25" i="30"/>
  <c r="W25" i="30"/>
  <c r="X25" i="30" s="1"/>
  <c r="S25" i="30"/>
  <c r="Q25" i="30"/>
  <c r="P25" i="30"/>
  <c r="O25" i="30"/>
  <c r="M25" i="30"/>
  <c r="L25" i="30"/>
  <c r="K25" i="30"/>
  <c r="J25" i="30"/>
  <c r="I25" i="30"/>
  <c r="H25" i="30"/>
  <c r="AA24" i="30"/>
  <c r="Z24" i="30"/>
  <c r="W24" i="30"/>
  <c r="X24" i="30" s="1"/>
  <c r="T24" i="30"/>
  <c r="S24" i="30"/>
  <c r="R24" i="30"/>
  <c r="Q24" i="30"/>
  <c r="P24" i="30"/>
  <c r="O24" i="30"/>
  <c r="N24" i="30"/>
  <c r="M24" i="30"/>
  <c r="L24" i="30"/>
  <c r="J24" i="30"/>
  <c r="I24" i="30"/>
  <c r="H24" i="30"/>
  <c r="AA23" i="30"/>
  <c r="Z23" i="30"/>
  <c r="W23" i="30"/>
  <c r="X23" i="30" s="1"/>
  <c r="T23" i="30"/>
  <c r="R23" i="30"/>
  <c r="Q23" i="30"/>
  <c r="P23" i="30"/>
  <c r="O23" i="30"/>
  <c r="M23" i="30"/>
  <c r="L23" i="30"/>
  <c r="K23" i="30"/>
  <c r="J23" i="30"/>
  <c r="I23" i="30"/>
  <c r="H23" i="30"/>
  <c r="AA22" i="30"/>
  <c r="Z22" i="30"/>
  <c r="W22" i="30"/>
  <c r="X22" i="30" s="1"/>
  <c r="R22" i="30"/>
  <c r="Q22" i="30"/>
  <c r="P22" i="30"/>
  <c r="O22" i="30"/>
  <c r="N22" i="30"/>
  <c r="M22" i="30"/>
  <c r="L22" i="30"/>
  <c r="K22" i="30"/>
  <c r="J22" i="30"/>
  <c r="I22" i="30"/>
  <c r="H22" i="30"/>
  <c r="AA21" i="30"/>
  <c r="Z21" i="30"/>
  <c r="W21" i="30"/>
  <c r="X21" i="30" s="1"/>
  <c r="T21" i="30"/>
  <c r="R21" i="30"/>
  <c r="Q21" i="30"/>
  <c r="P21" i="30"/>
  <c r="O21" i="30"/>
  <c r="N21" i="30"/>
  <c r="M21" i="30"/>
  <c r="L21" i="30"/>
  <c r="K21" i="30"/>
  <c r="J21" i="30"/>
  <c r="I21" i="30"/>
  <c r="H21" i="30"/>
  <c r="AA20" i="30"/>
  <c r="Z20" i="30"/>
  <c r="W20" i="30"/>
  <c r="X20" i="30" s="1"/>
  <c r="T20" i="30"/>
  <c r="R20" i="30"/>
  <c r="Q20" i="30"/>
  <c r="P20" i="30"/>
  <c r="O20" i="30"/>
  <c r="N20" i="30"/>
  <c r="M20" i="30"/>
  <c r="K20" i="30"/>
  <c r="J20" i="30"/>
  <c r="I20" i="30"/>
  <c r="H20" i="30"/>
  <c r="AA19" i="30"/>
  <c r="Z19" i="30"/>
  <c r="W19" i="30"/>
  <c r="X19" i="30" s="1"/>
  <c r="T19" i="30"/>
  <c r="S19" i="30"/>
  <c r="R19" i="30"/>
  <c r="Q19" i="30"/>
  <c r="O19" i="30"/>
  <c r="N19" i="30"/>
  <c r="L19" i="30"/>
  <c r="K19" i="30"/>
  <c r="J19" i="30"/>
  <c r="I19" i="30"/>
  <c r="H19" i="30"/>
  <c r="AA18" i="30"/>
  <c r="Z18" i="30"/>
  <c r="W18" i="30"/>
  <c r="X18" i="30" s="1"/>
  <c r="T18" i="30"/>
  <c r="S18" i="30"/>
  <c r="R18" i="30"/>
  <c r="Q18" i="30"/>
  <c r="P18" i="30"/>
  <c r="O18" i="30"/>
  <c r="M18" i="30"/>
  <c r="L18" i="30"/>
  <c r="K18" i="30"/>
  <c r="J18" i="30"/>
  <c r="I18" i="30"/>
  <c r="H18" i="30"/>
  <c r="AA17" i="30"/>
  <c r="Z17" i="30"/>
  <c r="W17" i="30"/>
  <c r="X17" i="30" s="1"/>
  <c r="T17" i="30"/>
  <c r="R17" i="30"/>
  <c r="P17" i="30"/>
  <c r="O17" i="30"/>
  <c r="M17" i="30"/>
  <c r="L17" i="30"/>
  <c r="K17" i="30"/>
  <c r="J17" i="30"/>
  <c r="I17" i="30"/>
  <c r="H17" i="30"/>
  <c r="AA16" i="30"/>
  <c r="Z16" i="30"/>
  <c r="W16" i="30"/>
  <c r="X16" i="30" s="1"/>
  <c r="T16" i="30"/>
  <c r="S16" i="30"/>
  <c r="R16" i="30"/>
  <c r="Q16" i="30"/>
  <c r="P16" i="30"/>
  <c r="O16" i="30"/>
  <c r="M16" i="30"/>
  <c r="K16" i="30"/>
  <c r="J16" i="30"/>
  <c r="H16" i="30"/>
  <c r="AA15" i="30"/>
  <c r="Z15" i="30"/>
  <c r="W15" i="30"/>
  <c r="X15" i="30" s="1"/>
  <c r="T15" i="30"/>
  <c r="S15" i="30"/>
  <c r="R15" i="30"/>
  <c r="P15" i="30"/>
  <c r="O15" i="30"/>
  <c r="N15" i="30"/>
  <c r="M15" i="30"/>
  <c r="J15" i="30"/>
  <c r="I15" i="30"/>
  <c r="H15" i="30"/>
  <c r="AA14" i="30"/>
  <c r="Z14" i="30"/>
  <c r="W14" i="30"/>
  <c r="X14" i="30" s="1"/>
  <c r="T14" i="30"/>
  <c r="S14" i="30"/>
  <c r="R14" i="30"/>
  <c r="P14" i="30"/>
  <c r="O14" i="30"/>
  <c r="M14" i="30"/>
  <c r="K14" i="30"/>
  <c r="J14" i="30"/>
  <c r="I14" i="30"/>
  <c r="H14" i="30"/>
  <c r="AA13" i="30"/>
  <c r="Z13" i="30"/>
  <c r="W13" i="30"/>
  <c r="X13" i="30" s="1"/>
  <c r="T13" i="30"/>
  <c r="S13" i="30"/>
  <c r="R13" i="30"/>
  <c r="Q13" i="30"/>
  <c r="P13" i="30"/>
  <c r="O13" i="30"/>
  <c r="M13" i="30"/>
  <c r="L13" i="30"/>
  <c r="I13" i="30"/>
  <c r="H13" i="30"/>
  <c r="AA12" i="30"/>
  <c r="Z12" i="30"/>
  <c r="W12" i="30"/>
  <c r="X12" i="30" s="1"/>
  <c r="T12" i="30"/>
  <c r="S12" i="30"/>
  <c r="R12" i="30"/>
  <c r="P12" i="30"/>
  <c r="O12" i="30"/>
  <c r="N12" i="30"/>
  <c r="M12" i="30"/>
  <c r="K12" i="30"/>
  <c r="J12" i="30"/>
  <c r="I12" i="30"/>
  <c r="H12" i="30"/>
  <c r="AA11" i="30"/>
  <c r="Z11" i="30"/>
  <c r="W11" i="30"/>
  <c r="X11" i="30" s="1"/>
  <c r="T11" i="30"/>
  <c r="S11" i="30"/>
  <c r="R11" i="30"/>
  <c r="Q11" i="30"/>
  <c r="P11" i="30"/>
  <c r="N11" i="30"/>
  <c r="M11" i="30"/>
  <c r="J11" i="30"/>
  <c r="I11" i="30"/>
  <c r="H11" i="30"/>
  <c r="AA10" i="30"/>
  <c r="Z10" i="30"/>
  <c r="W10" i="30"/>
  <c r="X10" i="30" s="1"/>
  <c r="T10" i="30"/>
  <c r="S10" i="30"/>
  <c r="R10" i="30"/>
  <c r="Q10" i="30"/>
  <c r="P10" i="30"/>
  <c r="O10" i="30"/>
  <c r="M10" i="30"/>
  <c r="L10" i="30"/>
  <c r="K10" i="30"/>
  <c r="J10" i="30"/>
  <c r="I10" i="30"/>
  <c r="H10" i="30"/>
  <c r="AA9" i="30"/>
  <c r="Z9" i="30"/>
  <c r="W9" i="30"/>
  <c r="X9" i="30" s="1"/>
  <c r="T9" i="30"/>
  <c r="S9" i="30"/>
  <c r="R9" i="30"/>
  <c r="Q9" i="30"/>
  <c r="P9" i="30"/>
  <c r="O9" i="30"/>
  <c r="N9" i="30"/>
  <c r="M9" i="30"/>
  <c r="K9" i="30"/>
  <c r="J9" i="30"/>
  <c r="I9" i="30"/>
  <c r="H9" i="30"/>
  <c r="AA8" i="30"/>
  <c r="Z8" i="30"/>
  <c r="W8" i="30"/>
  <c r="X8" i="30" s="1"/>
  <c r="T8" i="30"/>
  <c r="S8" i="30"/>
  <c r="R8" i="30"/>
  <c r="Q8" i="30"/>
  <c r="P8" i="30"/>
  <c r="O8" i="30"/>
  <c r="N8" i="30"/>
  <c r="M8" i="30"/>
  <c r="K8" i="30"/>
  <c r="J8" i="30"/>
  <c r="I8" i="30"/>
  <c r="H8" i="30"/>
  <c r="AA7" i="30"/>
  <c r="Z7" i="30"/>
  <c r="W7" i="30"/>
  <c r="X7" i="30" s="1"/>
  <c r="T7" i="30"/>
  <c r="S7" i="30"/>
  <c r="R7" i="30"/>
  <c r="Q7" i="30"/>
  <c r="P7" i="30"/>
  <c r="O7" i="30"/>
  <c r="N7" i="30"/>
  <c r="M7" i="30"/>
  <c r="L7" i="30"/>
  <c r="J7" i="30"/>
  <c r="I7" i="30"/>
  <c r="H7" i="30"/>
  <c r="AA6" i="30"/>
  <c r="Z6" i="30"/>
  <c r="W6" i="30"/>
  <c r="X6" i="30" s="1"/>
  <c r="T6" i="30"/>
  <c r="S6" i="30"/>
  <c r="R6" i="30"/>
  <c r="Q6" i="30"/>
  <c r="P6" i="30"/>
  <c r="O6" i="30"/>
  <c r="M6" i="30"/>
  <c r="J6" i="30"/>
  <c r="I6" i="30"/>
  <c r="H6" i="30"/>
  <c r="AA5" i="30"/>
  <c r="Z5" i="30"/>
  <c r="W5" i="30"/>
  <c r="X5" i="30" s="1"/>
  <c r="T5" i="30"/>
  <c r="S5" i="30"/>
  <c r="R5" i="30"/>
  <c r="Q5" i="30"/>
  <c r="P5" i="30"/>
  <c r="O5" i="30"/>
  <c r="N5" i="30"/>
  <c r="M5" i="30"/>
  <c r="J5" i="30"/>
  <c r="I5" i="30"/>
  <c r="H5" i="30"/>
  <c r="AA4" i="30"/>
  <c r="Z4" i="30"/>
  <c r="W4" i="30"/>
  <c r="X4" i="30" s="1"/>
  <c r="T4" i="30"/>
  <c r="S4" i="30"/>
  <c r="R4" i="30"/>
  <c r="Q4" i="30"/>
  <c r="P4" i="30"/>
  <c r="O4" i="30"/>
  <c r="M4" i="30"/>
  <c r="K4" i="30"/>
  <c r="I4" i="30"/>
  <c r="H4" i="30"/>
  <c r="AA3" i="30"/>
  <c r="Z3" i="30"/>
  <c r="W3" i="30"/>
  <c r="X3" i="30" s="1"/>
  <c r="T3" i="30"/>
  <c r="S3" i="30"/>
  <c r="R3" i="30"/>
  <c r="Q3" i="30"/>
  <c r="P3" i="30"/>
  <c r="O3" i="30"/>
  <c r="N3" i="30"/>
  <c r="M3" i="30"/>
  <c r="L3" i="30"/>
  <c r="I3" i="30"/>
  <c r="H3" i="30"/>
  <c r="AA2" i="30"/>
  <c r="Z2" i="30"/>
  <c r="AC2" i="30" s="1"/>
  <c r="W2" i="30"/>
  <c r="X2" i="30" s="1"/>
  <c r="T2" i="30"/>
  <c r="S2" i="30"/>
  <c r="R2" i="30"/>
  <c r="Q2" i="30"/>
  <c r="P2" i="30"/>
  <c r="O2" i="30"/>
  <c r="N2" i="30"/>
  <c r="M2" i="30"/>
  <c r="L2" i="30"/>
  <c r="K2" i="30"/>
  <c r="H2" i="30"/>
  <c r="O13" i="5"/>
  <c r="O7" i="5"/>
  <c r="K7" i="5" l="1"/>
  <c r="J7" i="5"/>
  <c r="K13" i="5"/>
  <c r="J13" i="5"/>
  <c r="AE18" i="33"/>
  <c r="AE19" i="33"/>
  <c r="AE21" i="33"/>
  <c r="AE26" i="33"/>
  <c r="Y23" i="33"/>
  <c r="P23" i="33"/>
  <c r="P29" i="33" s="1"/>
  <c r="L12" i="33"/>
  <c r="K12" i="33"/>
  <c r="AE3" i="33"/>
  <c r="V24" i="33"/>
  <c r="AE24" i="33" s="1"/>
  <c r="K13" i="33"/>
  <c r="K29" i="33" s="1"/>
  <c r="Q13" i="33"/>
  <c r="Q29" i="33" s="1"/>
  <c r="N29" i="33"/>
  <c r="G13" i="5"/>
  <c r="AE9" i="33"/>
  <c r="AE20" i="33"/>
  <c r="AE16" i="33"/>
  <c r="H19" i="5" s="1"/>
  <c r="AE17" i="33"/>
  <c r="Y12" i="33"/>
  <c r="AE28" i="33"/>
  <c r="AE2" i="33"/>
  <c r="AE15" i="33"/>
  <c r="H28" i="5" s="1"/>
  <c r="U29" i="33"/>
  <c r="AE25" i="33"/>
  <c r="AE4" i="33"/>
  <c r="H15" i="5" s="1"/>
  <c r="E15" i="5" s="1"/>
  <c r="AE22" i="33"/>
  <c r="H17" i="5" s="1"/>
  <c r="V12" i="33"/>
  <c r="V8" i="33"/>
  <c r="AE23" i="33"/>
  <c r="AE14" i="33"/>
  <c r="AE5" i="33"/>
  <c r="V13" i="33"/>
  <c r="AE7" i="33"/>
  <c r="H7" i="5" s="1"/>
  <c r="Y8" i="33"/>
  <c r="M8" i="33"/>
  <c r="M29" i="33" s="1"/>
  <c r="AE13" i="32"/>
  <c r="S29" i="33"/>
  <c r="G99" i="5"/>
  <c r="Y13" i="33"/>
  <c r="L13" i="33"/>
  <c r="L29" i="33" s="1"/>
  <c r="G7" i="5"/>
  <c r="AE7" i="32"/>
  <c r="AE4" i="32"/>
  <c r="AE21" i="32"/>
  <c r="AE12" i="32"/>
  <c r="AE16" i="32"/>
  <c r="AE5" i="32"/>
  <c r="V6" i="32"/>
  <c r="V2" i="32"/>
  <c r="AE17" i="32"/>
  <c r="AE8" i="32"/>
  <c r="V14" i="32"/>
  <c r="V18" i="32"/>
  <c r="Y14" i="32"/>
  <c r="N14" i="32"/>
  <c r="Y18" i="32"/>
  <c r="N18" i="32"/>
  <c r="Y6" i="32"/>
  <c r="L6" i="32"/>
  <c r="L23" i="32" s="1"/>
  <c r="O11" i="32"/>
  <c r="O23" i="32" s="1"/>
  <c r="Y11" i="32"/>
  <c r="K15" i="32"/>
  <c r="K23" i="32" s="1"/>
  <c r="Y15" i="32"/>
  <c r="S23" i="32"/>
  <c r="V11" i="32"/>
  <c r="U23" i="32"/>
  <c r="Y2" i="32"/>
  <c r="J2" i="32"/>
  <c r="J23" i="32" s="1"/>
  <c r="V15" i="32"/>
  <c r="AB29" i="30"/>
  <c r="U29" i="30" s="1"/>
  <c r="V29" i="30" s="1"/>
  <c r="AB27" i="30"/>
  <c r="U27" i="30" s="1"/>
  <c r="K27" i="30" s="1"/>
  <c r="AB23" i="30"/>
  <c r="U23" i="30" s="1"/>
  <c r="S23" i="30" s="1"/>
  <c r="AC3" i="30"/>
  <c r="AB10" i="30"/>
  <c r="U10" i="30" s="1"/>
  <c r="N10" i="30" s="1"/>
  <c r="AB19" i="30"/>
  <c r="U19" i="30" s="1"/>
  <c r="P19" i="30" s="1"/>
  <c r="AB2" i="30"/>
  <c r="U2" i="30" s="1"/>
  <c r="AB3" i="30"/>
  <c r="U3" i="30" s="1"/>
  <c r="AC6" i="30"/>
  <c r="AB7" i="30"/>
  <c r="U7" i="30" s="1"/>
  <c r="Y7" i="30" s="1"/>
  <c r="AB11" i="30"/>
  <c r="U11" i="30" s="1"/>
  <c r="AB15" i="30"/>
  <c r="U15" i="30" s="1"/>
  <c r="AC16" i="30"/>
  <c r="AC23" i="30"/>
  <c r="AC10" i="30"/>
  <c r="AC15" i="30"/>
  <c r="AB24" i="30"/>
  <c r="U24" i="30" s="1"/>
  <c r="AC31" i="30"/>
  <c r="AC29" i="30"/>
  <c r="AC8" i="30"/>
  <c r="AC14" i="30"/>
  <c r="AC20" i="30"/>
  <c r="AB22" i="30"/>
  <c r="U22" i="30" s="1"/>
  <c r="S22" i="30" s="1"/>
  <c r="AC27" i="30"/>
  <c r="AC30" i="30"/>
  <c r="AC33" i="30"/>
  <c r="AC34" i="30"/>
  <c r="AC12" i="30"/>
  <c r="AC22" i="30"/>
  <c r="AC32" i="30"/>
  <c r="H35" i="30"/>
  <c r="AC11" i="30"/>
  <c r="AB18" i="30"/>
  <c r="U18" i="30" s="1"/>
  <c r="AB21" i="30"/>
  <c r="U21" i="30" s="1"/>
  <c r="Y21" i="30" s="1"/>
  <c r="AC28" i="30"/>
  <c r="AB32" i="30"/>
  <c r="U32" i="30" s="1"/>
  <c r="AC7" i="30"/>
  <c r="AC18" i="30"/>
  <c r="AC19" i="30"/>
  <c r="AC24" i="30"/>
  <c r="AC26" i="30"/>
  <c r="I2" i="30"/>
  <c r="L15" i="30"/>
  <c r="Y10" i="30"/>
  <c r="S27" i="30"/>
  <c r="K7" i="30"/>
  <c r="K11" i="30"/>
  <c r="M19" i="30"/>
  <c r="N23" i="30"/>
  <c r="AD32" i="30"/>
  <c r="AD30" i="30"/>
  <c r="Y31" i="30"/>
  <c r="S31" i="30"/>
  <c r="Y34" i="30"/>
  <c r="AC4" i="30"/>
  <c r="AB5" i="30"/>
  <c r="U5" i="30" s="1"/>
  <c r="K5" i="30" s="1"/>
  <c r="AB9" i="30"/>
  <c r="U9" i="30" s="1"/>
  <c r="AB13" i="30"/>
  <c r="U13" i="30" s="1"/>
  <c r="F96" i="5" s="1"/>
  <c r="AB17" i="30"/>
  <c r="U17" i="30" s="1"/>
  <c r="AB25" i="30"/>
  <c r="U25" i="30" s="1"/>
  <c r="AD27" i="30"/>
  <c r="AD31" i="30"/>
  <c r="V31" i="30" s="1"/>
  <c r="AD34" i="30"/>
  <c r="V34" i="30" s="1"/>
  <c r="AC5" i="30"/>
  <c r="AB6" i="30"/>
  <c r="U6" i="30" s="1"/>
  <c r="AC9" i="30"/>
  <c r="AC13" i="30"/>
  <c r="AB14" i="30"/>
  <c r="U14" i="30" s="1"/>
  <c r="AC17" i="30"/>
  <c r="AC21" i="30"/>
  <c r="AC25" i="30"/>
  <c r="AB26" i="30"/>
  <c r="U26" i="30" s="1"/>
  <c r="Y29" i="30"/>
  <c r="AB30" i="30"/>
  <c r="U30" i="30" s="1"/>
  <c r="AB33" i="30"/>
  <c r="U33" i="30" s="1"/>
  <c r="AB4" i="30"/>
  <c r="AB8" i="30"/>
  <c r="AB12" i="30"/>
  <c r="AB16" i="30"/>
  <c r="AB20" i="30"/>
  <c r="AB28" i="30"/>
  <c r="O10" i="5"/>
  <c r="O90" i="5"/>
  <c r="J90" i="5" l="1"/>
  <c r="K90" i="5"/>
  <c r="K10" i="5"/>
  <c r="J10" i="5"/>
  <c r="H90" i="5"/>
  <c r="V27" i="30"/>
  <c r="H10" i="5"/>
  <c r="G90" i="5"/>
  <c r="L90" i="5"/>
  <c r="M90" i="5"/>
  <c r="AE12" i="33"/>
  <c r="H13" i="5" s="1"/>
  <c r="AE13" i="33"/>
  <c r="AE8" i="33"/>
  <c r="F10" i="5"/>
  <c r="G10" i="5"/>
  <c r="AE14" i="32"/>
  <c r="AE15" i="32"/>
  <c r="AE18" i="32"/>
  <c r="AE11" i="32"/>
  <c r="N23" i="32"/>
  <c r="AE2" i="32"/>
  <c r="AE6" i="32"/>
  <c r="AD23" i="30"/>
  <c r="V23" i="30" s="1"/>
  <c r="L14" i="30"/>
  <c r="N14" i="30"/>
  <c r="K24" i="30"/>
  <c r="T25" i="30"/>
  <c r="R25" i="30"/>
  <c r="R35" i="30" s="1"/>
  <c r="N17" i="30"/>
  <c r="S17" i="30"/>
  <c r="N13" i="30"/>
  <c r="K13" i="30"/>
  <c r="Q15" i="30"/>
  <c r="K15" i="30"/>
  <c r="L11" i="30"/>
  <c r="O11" i="30"/>
  <c r="O35" i="30" s="1"/>
  <c r="AD24" i="30"/>
  <c r="V24" i="30" s="1"/>
  <c r="Y18" i="30"/>
  <c r="N18" i="30"/>
  <c r="AD18" i="30"/>
  <c r="V18" i="30" s="1"/>
  <c r="AD11" i="30"/>
  <c r="V11" i="30" s="1"/>
  <c r="Y27" i="30"/>
  <c r="AE27" i="30" s="1"/>
  <c r="J3" i="30"/>
  <c r="K3" i="30"/>
  <c r="K6" i="30"/>
  <c r="L6" i="30"/>
  <c r="Y2" i="30"/>
  <c r="J2" i="30"/>
  <c r="AD2" i="30"/>
  <c r="V2" i="30" s="1"/>
  <c r="Y23" i="30"/>
  <c r="AD3" i="30"/>
  <c r="V3" i="30" s="1"/>
  <c r="AD19" i="30"/>
  <c r="V19" i="30" s="1"/>
  <c r="Y19" i="30"/>
  <c r="Y3" i="30"/>
  <c r="Y11" i="30"/>
  <c r="Y15" i="30"/>
  <c r="AD7" i="30"/>
  <c r="V7" i="30" s="1"/>
  <c r="AE7" i="30" s="1"/>
  <c r="AD10" i="30"/>
  <c r="V10" i="30" s="1"/>
  <c r="AE10" i="30" s="1"/>
  <c r="F28" i="5" s="1"/>
  <c r="E28" i="5" s="1"/>
  <c r="Y22" i="30"/>
  <c r="T22" i="30"/>
  <c r="AD6" i="30"/>
  <c r="V6" i="30" s="1"/>
  <c r="S21" i="30"/>
  <c r="AE29" i="30"/>
  <c r="AD9" i="30"/>
  <c r="V9" i="30" s="1"/>
  <c r="Y24" i="30"/>
  <c r="AD15" i="30"/>
  <c r="V15" i="30" s="1"/>
  <c r="AE34" i="30"/>
  <c r="AD14" i="30"/>
  <c r="V14" i="30" s="1"/>
  <c r="AD22" i="30"/>
  <c r="V22" i="30" s="1"/>
  <c r="AD21" i="30"/>
  <c r="V21" i="30" s="1"/>
  <c r="AE21" i="30" s="1"/>
  <c r="V30" i="30"/>
  <c r="AE31" i="30"/>
  <c r="AD16" i="30"/>
  <c r="U16" i="30"/>
  <c r="S32" i="30"/>
  <c r="Y32" i="30"/>
  <c r="AD12" i="30"/>
  <c r="U12" i="30"/>
  <c r="Q12" i="30" s="1"/>
  <c r="Y33" i="30"/>
  <c r="T33" i="30"/>
  <c r="Y26" i="30"/>
  <c r="K26" i="30"/>
  <c r="N6" i="30"/>
  <c r="Y6" i="30"/>
  <c r="J13" i="30"/>
  <c r="Y13" i="30"/>
  <c r="Y5" i="30"/>
  <c r="L5" i="30"/>
  <c r="V32" i="30"/>
  <c r="AD26" i="30"/>
  <c r="V26" i="30" s="1"/>
  <c r="AD28" i="30"/>
  <c r="U28" i="30"/>
  <c r="AD8" i="30"/>
  <c r="U8" i="30"/>
  <c r="F90" i="5" s="1"/>
  <c r="Y14" i="30"/>
  <c r="Q14" i="30"/>
  <c r="AD13" i="30"/>
  <c r="V13" i="30" s="1"/>
  <c r="AD33" i="30"/>
  <c r="V33" i="30" s="1"/>
  <c r="AD25" i="30"/>
  <c r="V25" i="30" s="1"/>
  <c r="M35" i="30"/>
  <c r="AD20" i="30"/>
  <c r="U20" i="30"/>
  <c r="S20" i="30" s="1"/>
  <c r="AD4" i="30"/>
  <c r="U4" i="30"/>
  <c r="Y30" i="30"/>
  <c r="P30" i="30"/>
  <c r="P35" i="30" s="1"/>
  <c r="N25" i="30"/>
  <c r="Y25" i="30"/>
  <c r="Y17" i="30"/>
  <c r="Q17" i="30"/>
  <c r="Y9" i="30"/>
  <c r="L9" i="30"/>
  <c r="AD5" i="30"/>
  <c r="V5" i="30" s="1"/>
  <c r="AD17" i="30"/>
  <c r="V17" i="30" s="1"/>
  <c r="E10" i="5" l="1"/>
  <c r="E90" i="5"/>
  <c r="AE23" i="30"/>
  <c r="F17" i="5" s="1"/>
  <c r="E17" i="5" s="1"/>
  <c r="AE2" i="30"/>
  <c r="AE18" i="30"/>
  <c r="I16" i="30"/>
  <c r="I35" i="30" s="1"/>
  <c r="L16" i="30"/>
  <c r="AE24" i="30"/>
  <c r="L4" i="30"/>
  <c r="N4" i="30"/>
  <c r="AE19" i="30"/>
  <c r="AE9" i="30"/>
  <c r="K35" i="30"/>
  <c r="AE11" i="30"/>
  <c r="F18" i="5" s="1"/>
  <c r="E18" i="5" s="1"/>
  <c r="AE3" i="30"/>
  <c r="AE15" i="30"/>
  <c r="F19" i="5" s="1"/>
  <c r="E19" i="5" s="1"/>
  <c r="T35" i="30"/>
  <c r="AE14" i="30"/>
  <c r="AE25" i="30"/>
  <c r="F14" i="5" s="1"/>
  <c r="E14" i="5" s="1"/>
  <c r="AE6" i="30"/>
  <c r="AE22" i="30"/>
  <c r="AE33" i="30"/>
  <c r="AE30" i="30"/>
  <c r="V12" i="30"/>
  <c r="AE26" i="30"/>
  <c r="AE5" i="30"/>
  <c r="AE32" i="30"/>
  <c r="AE17" i="30"/>
  <c r="AE13" i="30"/>
  <c r="F13" i="5" s="1"/>
  <c r="E13" i="5" s="1"/>
  <c r="L20" i="30"/>
  <c r="Y20" i="30"/>
  <c r="L8" i="30"/>
  <c r="Y8" i="30"/>
  <c r="N16" i="30"/>
  <c r="Y16" i="30"/>
  <c r="V20" i="30"/>
  <c r="V8" i="30"/>
  <c r="V16" i="30"/>
  <c r="J4" i="30"/>
  <c r="J35" i="30" s="1"/>
  <c r="Y4" i="30"/>
  <c r="U35" i="30"/>
  <c r="Q35" i="30"/>
  <c r="S28" i="30"/>
  <c r="S35" i="30" s="1"/>
  <c r="Y28" i="30"/>
  <c r="V4" i="30"/>
  <c r="V28" i="30"/>
  <c r="L12" i="30"/>
  <c r="Y12" i="30"/>
  <c r="F7" i="5" l="1"/>
  <c r="E7" i="5" s="1"/>
  <c r="F21" i="5"/>
  <c r="E21" i="5" s="1"/>
  <c r="N35" i="30"/>
  <c r="AE20" i="30"/>
  <c r="AE28" i="30"/>
  <c r="L35" i="30"/>
  <c r="AE12" i="30"/>
  <c r="AE8" i="30"/>
  <c r="AE16" i="30"/>
  <c r="AE4" i="30"/>
  <c r="O8" i="5" l="1"/>
  <c r="K8" i="5" l="1"/>
  <c r="J8" i="5"/>
  <c r="H8" i="5"/>
  <c r="F8" i="5"/>
  <c r="G8" i="5"/>
  <c r="O25" i="5"/>
  <c r="O24" i="5"/>
  <c r="O16" i="5"/>
  <c r="K24" i="5" l="1"/>
  <c r="J24" i="5"/>
  <c r="K25" i="5"/>
  <c r="J25" i="5"/>
  <c r="K16" i="5"/>
  <c r="J16" i="5"/>
  <c r="E8" i="5"/>
  <c r="H16" i="5"/>
  <c r="H25" i="5"/>
  <c r="H24" i="5"/>
  <c r="F25" i="5"/>
  <c r="G25" i="5"/>
  <c r="F24" i="5"/>
  <c r="G24" i="5"/>
  <c r="F16" i="5"/>
  <c r="G16" i="5"/>
  <c r="E24" i="5" l="1"/>
  <c r="E16" i="5"/>
  <c r="E25" i="5"/>
  <c r="O4" i="5"/>
  <c r="K4" i="5" l="1"/>
  <c r="J4" i="5"/>
  <c r="H4" i="5"/>
  <c r="F4" i="5"/>
  <c r="G4" i="5"/>
  <c r="O86" i="5"/>
  <c r="O85" i="5"/>
  <c r="O84" i="5"/>
  <c r="O83" i="5"/>
  <c r="O82" i="5"/>
  <c r="K82" i="5" s="1"/>
  <c r="O79" i="5"/>
  <c r="O78" i="5"/>
  <c r="O76" i="5"/>
  <c r="K76" i="5" s="1"/>
  <c r="O75" i="5"/>
  <c r="K75" i="5" s="1"/>
  <c r="O77" i="5"/>
  <c r="K77" i="5" s="1"/>
  <c r="O103" i="5"/>
  <c r="K103" i="5" s="1"/>
  <c r="O104" i="5"/>
  <c r="K104" i="5" s="1"/>
  <c r="F97" i="5"/>
  <c r="O11" i="5"/>
  <c r="J83" i="5" l="1"/>
  <c r="K83" i="5"/>
  <c r="J78" i="5"/>
  <c r="K78" i="5"/>
  <c r="J84" i="5"/>
  <c r="K84" i="5"/>
  <c r="J85" i="5"/>
  <c r="K85" i="5"/>
  <c r="J86" i="5"/>
  <c r="K86" i="5"/>
  <c r="J79" i="5"/>
  <c r="K79" i="5"/>
  <c r="E4" i="5"/>
  <c r="H82" i="5"/>
  <c r="J82" i="5"/>
  <c r="K11" i="5"/>
  <c r="J11" i="5"/>
  <c r="H104" i="5"/>
  <c r="J104" i="5"/>
  <c r="H77" i="5"/>
  <c r="J77" i="5"/>
  <c r="H103" i="5"/>
  <c r="J103" i="5"/>
  <c r="H75" i="5"/>
  <c r="J75" i="5"/>
  <c r="H76" i="5"/>
  <c r="J76" i="5"/>
  <c r="H11" i="5"/>
  <c r="G78" i="5"/>
  <c r="H78" i="5"/>
  <c r="G79" i="5"/>
  <c r="H79" i="5"/>
  <c r="G83" i="5"/>
  <c r="H83" i="5"/>
  <c r="G84" i="5"/>
  <c r="H84" i="5"/>
  <c r="G85" i="5"/>
  <c r="H85" i="5"/>
  <c r="G86" i="5"/>
  <c r="H86" i="5"/>
  <c r="M82" i="5"/>
  <c r="N82" i="5"/>
  <c r="L82" i="5"/>
  <c r="F104" i="5"/>
  <c r="G104" i="5"/>
  <c r="F76" i="5"/>
  <c r="G76" i="5"/>
  <c r="F11" i="5"/>
  <c r="G11" i="5"/>
  <c r="F77" i="5"/>
  <c r="G77" i="5"/>
  <c r="F75" i="5"/>
  <c r="G75" i="5"/>
  <c r="F82" i="5"/>
  <c r="G82" i="5"/>
  <c r="F103" i="5"/>
  <c r="G103" i="5"/>
  <c r="F79" i="5"/>
  <c r="F84" i="5"/>
  <c r="F85" i="5"/>
  <c r="F86" i="5"/>
  <c r="F78" i="5"/>
  <c r="F83" i="5"/>
  <c r="M96" i="5"/>
  <c r="E96" i="5" s="1"/>
  <c r="M78" i="5"/>
  <c r="M97" i="5"/>
  <c r="M79" i="5"/>
  <c r="M85" i="5"/>
  <c r="M86" i="5"/>
  <c r="M84" i="5"/>
  <c r="M77" i="5"/>
  <c r="M75" i="5"/>
  <c r="M76" i="5"/>
  <c r="M83" i="5"/>
  <c r="L103" i="5"/>
  <c r="M103" i="5"/>
  <c r="L104" i="5"/>
  <c r="M104" i="5"/>
  <c r="L84" i="5"/>
  <c r="L97" i="5"/>
  <c r="E97" i="5" s="1"/>
  <c r="L79" i="5"/>
  <c r="L75" i="5"/>
  <c r="L86" i="5"/>
  <c r="L78" i="5"/>
  <c r="L77" i="5"/>
  <c r="L85" i="5"/>
  <c r="L76" i="5"/>
  <c r="L83" i="5"/>
  <c r="O34" i="5"/>
  <c r="J34" i="5" l="1"/>
  <c r="K34" i="5"/>
  <c r="E79" i="5"/>
  <c r="E84" i="5"/>
  <c r="E83" i="5"/>
  <c r="E78" i="5"/>
  <c r="E11" i="5"/>
  <c r="E76" i="5"/>
  <c r="E86" i="5"/>
  <c r="E104" i="5"/>
  <c r="E77" i="5"/>
  <c r="E103" i="5"/>
  <c r="E82" i="5"/>
  <c r="E85" i="5"/>
  <c r="E75" i="5"/>
  <c r="G34" i="5"/>
  <c r="H34" i="5"/>
  <c r="F34" i="5"/>
  <c r="E34" i="5" s="1"/>
  <c r="M34" i="5"/>
  <c r="L34" i="5"/>
  <c r="O26" i="5"/>
  <c r="K26" i="5" l="1"/>
  <c r="J26" i="5"/>
  <c r="H26" i="5"/>
  <c r="F26" i="5"/>
  <c r="G26" i="5"/>
  <c r="O93" i="5"/>
  <c r="J93" i="5" l="1"/>
  <c r="K93" i="5"/>
  <c r="E26" i="5"/>
  <c r="F93" i="5"/>
  <c r="G93" i="5"/>
  <c r="H93" i="5"/>
  <c r="M93" i="5"/>
  <c r="L93" i="5"/>
  <c r="O12" i="5"/>
  <c r="O69" i="5"/>
  <c r="O27" i="5"/>
  <c r="O6" i="5"/>
  <c r="O9" i="5"/>
  <c r="J69" i="5" l="1"/>
  <c r="K69" i="5"/>
  <c r="K9" i="5"/>
  <c r="J9" i="5"/>
  <c r="K12" i="5"/>
  <c r="J12" i="5"/>
  <c r="K27" i="5"/>
  <c r="J27" i="5"/>
  <c r="K6" i="5"/>
  <c r="J6" i="5"/>
  <c r="E93" i="5"/>
  <c r="H9" i="5"/>
  <c r="H27" i="5"/>
  <c r="H6" i="5"/>
  <c r="H12" i="5"/>
  <c r="G69" i="5"/>
  <c r="H69" i="5"/>
  <c r="F27" i="5"/>
  <c r="G27" i="5"/>
  <c r="F9" i="5"/>
  <c r="G9" i="5"/>
  <c r="F12" i="5"/>
  <c r="G12" i="5"/>
  <c r="F6" i="5"/>
  <c r="G6" i="5"/>
  <c r="F69" i="5"/>
  <c r="M69" i="5"/>
  <c r="L69" i="5"/>
  <c r="O3" i="5"/>
  <c r="E6" i="5" l="1"/>
  <c r="E69" i="5"/>
  <c r="E12" i="5"/>
  <c r="E27" i="5"/>
  <c r="K3" i="5"/>
  <c r="J3" i="5"/>
  <c r="E9" i="5"/>
  <c r="G3" i="5"/>
  <c r="H3" i="5"/>
  <c r="F3" i="5"/>
  <c r="O89" i="5"/>
  <c r="O91" i="5"/>
  <c r="O20" i="5"/>
  <c r="O5" i="5"/>
  <c r="O35" i="5"/>
  <c r="O33" i="5"/>
  <c r="O36" i="5"/>
  <c r="O37" i="5"/>
  <c r="O40" i="5"/>
  <c r="K40" i="5" s="1"/>
  <c r="O41" i="5"/>
  <c r="K41" i="5" s="1"/>
  <c r="O42" i="5"/>
  <c r="K42" i="5" s="1"/>
  <c r="O43" i="5"/>
  <c r="K43" i="5" s="1"/>
  <c r="O44" i="5"/>
  <c r="O47" i="5"/>
  <c r="O48" i="5"/>
  <c r="O49" i="5"/>
  <c r="O50" i="5"/>
  <c r="O51" i="5"/>
  <c r="O54" i="5"/>
  <c r="O55" i="5"/>
  <c r="O56" i="5"/>
  <c r="O57" i="5"/>
  <c r="O58" i="5"/>
  <c r="O62" i="5"/>
  <c r="O61" i="5"/>
  <c r="O63" i="5"/>
  <c r="O64" i="5"/>
  <c r="O65" i="5"/>
  <c r="O68" i="5"/>
  <c r="K68" i="5" s="1"/>
  <c r="O70" i="5"/>
  <c r="K70" i="5" s="1"/>
  <c r="O71" i="5"/>
  <c r="O72" i="5"/>
  <c r="O92" i="5"/>
  <c r="F98" i="5"/>
  <c r="O100" i="5"/>
  <c r="O105" i="5"/>
  <c r="O106" i="5"/>
  <c r="O107" i="5"/>
  <c r="O112" i="5"/>
  <c r="O110" i="5"/>
  <c r="O111" i="5"/>
  <c r="O114" i="5"/>
  <c r="O113" i="5"/>
  <c r="O117" i="5"/>
  <c r="O118" i="5"/>
  <c r="O119" i="5"/>
  <c r="O120" i="5"/>
  <c r="O121" i="5"/>
  <c r="J44" i="5" l="1"/>
  <c r="K44" i="5"/>
  <c r="J121" i="5"/>
  <c r="K121" i="5"/>
  <c r="J120" i="5"/>
  <c r="K120" i="5"/>
  <c r="J58" i="5"/>
  <c r="K58" i="5"/>
  <c r="J107" i="5"/>
  <c r="K107" i="5"/>
  <c r="J105" i="5"/>
  <c r="K105" i="5"/>
  <c r="J57" i="5"/>
  <c r="K57" i="5"/>
  <c r="J63" i="5"/>
  <c r="K63" i="5"/>
  <c r="J48" i="5"/>
  <c r="K48" i="5"/>
  <c r="J106" i="5"/>
  <c r="K106" i="5"/>
  <c r="J119" i="5"/>
  <c r="K119" i="5"/>
  <c r="J117" i="5"/>
  <c r="K117" i="5"/>
  <c r="J72" i="5"/>
  <c r="K72" i="5"/>
  <c r="J55" i="5"/>
  <c r="K55" i="5"/>
  <c r="K37" i="5"/>
  <c r="J37" i="5"/>
  <c r="J47" i="5"/>
  <c r="K47" i="5"/>
  <c r="J56" i="5"/>
  <c r="K56" i="5"/>
  <c r="J71" i="5"/>
  <c r="K71" i="5"/>
  <c r="J54" i="5"/>
  <c r="K54" i="5"/>
  <c r="J36" i="5"/>
  <c r="K36" i="5"/>
  <c r="J64" i="5"/>
  <c r="K64" i="5"/>
  <c r="J62" i="5"/>
  <c r="K62" i="5"/>
  <c r="J51" i="5"/>
  <c r="K51" i="5"/>
  <c r="K33" i="5"/>
  <c r="J33" i="5"/>
  <c r="J61" i="5"/>
  <c r="K61" i="5"/>
  <c r="J118" i="5"/>
  <c r="K118" i="5"/>
  <c r="J50" i="5"/>
  <c r="K50" i="5"/>
  <c r="J35" i="5"/>
  <c r="K35" i="5"/>
  <c r="J65" i="5"/>
  <c r="K65" i="5"/>
  <c r="J49" i="5"/>
  <c r="K49" i="5"/>
  <c r="E3" i="5"/>
  <c r="J91" i="5"/>
  <c r="K91" i="5"/>
  <c r="J89" i="5"/>
  <c r="K89" i="5"/>
  <c r="J92" i="5"/>
  <c r="K92" i="5"/>
  <c r="J100" i="5"/>
  <c r="K100" i="5"/>
  <c r="J112" i="5"/>
  <c r="K112" i="5"/>
  <c r="J110" i="5"/>
  <c r="K110" i="5"/>
  <c r="J113" i="5"/>
  <c r="K113" i="5"/>
  <c r="J114" i="5"/>
  <c r="K114" i="5"/>
  <c r="J111" i="5"/>
  <c r="K111" i="5"/>
  <c r="H43" i="5"/>
  <c r="J43" i="5"/>
  <c r="H42" i="5"/>
  <c r="J42" i="5"/>
  <c r="H41" i="5"/>
  <c r="J41" i="5"/>
  <c r="K5" i="5"/>
  <c r="J5" i="5"/>
  <c r="H40" i="5"/>
  <c r="J40" i="5"/>
  <c r="K20" i="5"/>
  <c r="J20" i="5"/>
  <c r="H70" i="5"/>
  <c r="J70" i="5"/>
  <c r="H33" i="5"/>
  <c r="H68" i="5"/>
  <c r="J68" i="5"/>
  <c r="H89" i="5"/>
  <c r="H91" i="5"/>
  <c r="H100" i="5"/>
  <c r="H20" i="5"/>
  <c r="H5" i="5"/>
  <c r="G113" i="5"/>
  <c r="H113" i="5"/>
  <c r="G71" i="5"/>
  <c r="H71" i="5"/>
  <c r="G54" i="5"/>
  <c r="H54" i="5"/>
  <c r="G36" i="5"/>
  <c r="H36" i="5"/>
  <c r="G51" i="5"/>
  <c r="H51" i="5"/>
  <c r="G50" i="5"/>
  <c r="H50" i="5"/>
  <c r="G35" i="5"/>
  <c r="H35" i="5"/>
  <c r="G72" i="5"/>
  <c r="H72" i="5"/>
  <c r="G117" i="5"/>
  <c r="H117" i="5"/>
  <c r="G64" i="5"/>
  <c r="H64" i="5"/>
  <c r="G48" i="5"/>
  <c r="H48" i="5"/>
  <c r="G55" i="5"/>
  <c r="H55" i="5"/>
  <c r="G49" i="5"/>
  <c r="H49" i="5"/>
  <c r="G63" i="5"/>
  <c r="H63" i="5"/>
  <c r="G47" i="5"/>
  <c r="H47" i="5"/>
  <c r="G65" i="5"/>
  <c r="H65" i="5"/>
  <c r="G106" i="5"/>
  <c r="H106" i="5"/>
  <c r="G61" i="5"/>
  <c r="H61" i="5"/>
  <c r="G44" i="5"/>
  <c r="H44" i="5"/>
  <c r="G114" i="5"/>
  <c r="H114" i="5"/>
  <c r="G112" i="5"/>
  <c r="H112" i="5"/>
  <c r="G107" i="5"/>
  <c r="H107" i="5"/>
  <c r="G121" i="5"/>
  <c r="H121" i="5"/>
  <c r="G105" i="5"/>
  <c r="H105" i="5"/>
  <c r="G62" i="5"/>
  <c r="H62" i="5"/>
  <c r="G111" i="5"/>
  <c r="H111" i="5"/>
  <c r="G120" i="5"/>
  <c r="H120" i="5"/>
  <c r="G58" i="5"/>
  <c r="H58" i="5"/>
  <c r="G37" i="5"/>
  <c r="H37" i="5"/>
  <c r="G57" i="5"/>
  <c r="H57" i="5"/>
  <c r="G110" i="5"/>
  <c r="H110" i="5"/>
  <c r="G119" i="5"/>
  <c r="H119" i="5"/>
  <c r="G118" i="5"/>
  <c r="H118" i="5"/>
  <c r="G56" i="5"/>
  <c r="H56" i="5"/>
  <c r="H92" i="5"/>
  <c r="G70" i="5"/>
  <c r="L70" i="5"/>
  <c r="M70" i="5"/>
  <c r="L91" i="5"/>
  <c r="M91" i="5"/>
  <c r="L89" i="5"/>
  <c r="M89" i="5"/>
  <c r="G100" i="5"/>
  <c r="F92" i="5"/>
  <c r="G92" i="5"/>
  <c r="F68" i="5"/>
  <c r="G68" i="5"/>
  <c r="F43" i="5"/>
  <c r="G43" i="5"/>
  <c r="F5" i="5"/>
  <c r="G5" i="5"/>
  <c r="F42" i="5"/>
  <c r="G42" i="5"/>
  <c r="F20" i="5"/>
  <c r="G20" i="5"/>
  <c r="F40" i="5"/>
  <c r="G40" i="5"/>
  <c r="F41" i="5"/>
  <c r="G41" i="5"/>
  <c r="F33" i="5"/>
  <c r="G33" i="5"/>
  <c r="F91" i="5"/>
  <c r="G91" i="5"/>
  <c r="F89" i="5"/>
  <c r="G89" i="5"/>
  <c r="F57" i="5"/>
  <c r="F72" i="5"/>
  <c r="F37" i="5"/>
  <c r="F58" i="5"/>
  <c r="F105" i="5"/>
  <c r="F56" i="5"/>
  <c r="F44" i="5"/>
  <c r="F35" i="5"/>
  <c r="F71" i="5"/>
  <c r="F118" i="5"/>
  <c r="F114" i="5"/>
  <c r="F64" i="5"/>
  <c r="F54" i="5"/>
  <c r="F120" i="5"/>
  <c r="N62" i="5"/>
  <c r="F62" i="5"/>
  <c r="F119" i="5"/>
  <c r="F48" i="5"/>
  <c r="F106" i="5"/>
  <c r="F113" i="5"/>
  <c r="F65" i="5"/>
  <c r="F55" i="5"/>
  <c r="F63" i="5"/>
  <c r="F51" i="5"/>
  <c r="F112" i="5"/>
  <c r="F49" i="5"/>
  <c r="F107" i="5"/>
  <c r="F36" i="5"/>
  <c r="F121" i="5"/>
  <c r="F61" i="5"/>
  <c r="F50" i="5"/>
  <c r="F47" i="5"/>
  <c r="F70" i="5"/>
  <c r="E70" i="5" s="1"/>
  <c r="F117" i="5"/>
  <c r="F111" i="5"/>
  <c r="F110" i="5"/>
  <c r="F100" i="5"/>
  <c r="F99" i="5"/>
  <c r="M92" i="5"/>
  <c r="M61" i="5"/>
  <c r="M50" i="5"/>
  <c r="M40" i="5"/>
  <c r="M72" i="5"/>
  <c r="M62" i="5"/>
  <c r="M49" i="5"/>
  <c r="M106" i="5"/>
  <c r="M99" i="5"/>
  <c r="M71" i="5"/>
  <c r="M64" i="5"/>
  <c r="M58" i="5"/>
  <c r="M54" i="5"/>
  <c r="M48" i="5"/>
  <c r="M42" i="5"/>
  <c r="M36" i="5"/>
  <c r="M100" i="5"/>
  <c r="M68" i="5"/>
  <c r="M56" i="5"/>
  <c r="M44" i="5"/>
  <c r="M35" i="5"/>
  <c r="M107" i="5"/>
  <c r="M65" i="5"/>
  <c r="M55" i="5"/>
  <c r="M43" i="5"/>
  <c r="M37" i="5"/>
  <c r="M105" i="5"/>
  <c r="M98" i="5"/>
  <c r="M63" i="5"/>
  <c r="M57" i="5"/>
  <c r="M51" i="5"/>
  <c r="M47" i="5"/>
  <c r="M41" i="5"/>
  <c r="M33" i="5"/>
  <c r="L111" i="5"/>
  <c r="M111" i="5"/>
  <c r="L121" i="5"/>
  <c r="M121" i="5"/>
  <c r="L117" i="5"/>
  <c r="M117" i="5"/>
  <c r="L110" i="5"/>
  <c r="M110" i="5"/>
  <c r="L113" i="5"/>
  <c r="M113" i="5"/>
  <c r="L118" i="5"/>
  <c r="M118" i="5"/>
  <c r="L120" i="5"/>
  <c r="M120" i="5"/>
  <c r="L112" i="5"/>
  <c r="M112" i="5"/>
  <c r="L119" i="5"/>
  <c r="M119" i="5"/>
  <c r="L114" i="5"/>
  <c r="M114" i="5"/>
  <c r="L99" i="5"/>
  <c r="L64" i="5"/>
  <c r="L58" i="5"/>
  <c r="L54" i="5"/>
  <c r="L48" i="5"/>
  <c r="L36" i="5"/>
  <c r="L98" i="5"/>
  <c r="E98" i="5" s="1"/>
  <c r="L63" i="5"/>
  <c r="L51" i="5"/>
  <c r="L47" i="5"/>
  <c r="L92" i="5"/>
  <c r="L61" i="5"/>
  <c r="L56" i="5"/>
  <c r="L50" i="5"/>
  <c r="L35" i="5"/>
  <c r="L106" i="5"/>
  <c r="L71" i="5"/>
  <c r="L105" i="5"/>
  <c r="L57" i="5"/>
  <c r="L33" i="5"/>
  <c r="L107" i="5"/>
  <c r="L72" i="5"/>
  <c r="L65" i="5"/>
  <c r="L62" i="5"/>
  <c r="L55" i="5"/>
  <c r="L49" i="5"/>
  <c r="L37" i="5"/>
  <c r="L68" i="5"/>
  <c r="L44" i="5"/>
  <c r="L41" i="5"/>
  <c r="L40" i="5"/>
  <c r="L43" i="5"/>
  <c r="L42" i="5"/>
  <c r="L100" i="5"/>
  <c r="E50" i="5" l="1"/>
  <c r="E117" i="5"/>
  <c r="E55" i="5"/>
  <c r="E118" i="5"/>
  <c r="E71" i="5"/>
  <c r="E20" i="5"/>
  <c r="E48" i="5"/>
  <c r="E113" i="5"/>
  <c r="E35" i="5"/>
  <c r="E106" i="5"/>
  <c r="E44" i="5"/>
  <c r="E33" i="5"/>
  <c r="E43" i="5"/>
  <c r="E121" i="5"/>
  <c r="E105" i="5"/>
  <c r="E41" i="5"/>
  <c r="E68" i="5"/>
  <c r="E37" i="5"/>
  <c r="E40" i="5"/>
  <c r="E92" i="5"/>
  <c r="E99" i="5"/>
  <c r="E49" i="5"/>
  <c r="E72" i="5"/>
  <c r="E100" i="5"/>
  <c r="E57" i="5"/>
  <c r="E110" i="5"/>
  <c r="E51" i="5"/>
  <c r="E64" i="5"/>
  <c r="E61" i="5"/>
  <c r="E111" i="5"/>
  <c r="E63" i="5"/>
  <c r="E114" i="5"/>
  <c r="E42" i="5"/>
  <c r="E5" i="5"/>
  <c r="E47" i="5"/>
  <c r="E89" i="5"/>
  <c r="E56" i="5"/>
  <c r="E119" i="5"/>
  <c r="E36" i="5"/>
  <c r="E62" i="5"/>
  <c r="E58" i="5"/>
  <c r="E65" i="5"/>
  <c r="E107" i="5"/>
  <c r="E91" i="5"/>
  <c r="E120" i="5"/>
  <c r="E112" i="5"/>
  <c r="E5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gavinn</author>
  </authors>
  <commentList>
    <comment ref="V1" authorId="0" shapeId="0" xr:uid="{61C4B6BE-ADB4-404F-9031-BCC61E184EE4}">
      <text>
        <r>
          <rPr>
            <b/>
            <sz val="9"/>
            <color indexed="81"/>
            <rFont val="Tahoma"/>
            <family val="2"/>
          </rPr>
          <t>gavinn:</t>
        </r>
        <r>
          <rPr>
            <sz val="9"/>
            <color indexed="81"/>
            <rFont val="Tahoma"/>
            <family val="2"/>
          </rPr>
          <t xml:space="preserve">
Takes the difference between the scores before and after adjutment to display the amount of the adjustment.
This is the same as the original column to the right.</t>
        </r>
      </text>
    </comment>
    <comment ref="Z1" authorId="0" shapeId="0" xr:uid="{1ABD6202-C99A-48AC-A206-EF9B7B295C07}">
      <text>
        <r>
          <rPr>
            <b/>
            <sz val="9"/>
            <color indexed="81"/>
            <rFont val="Tahoma"/>
            <family val="2"/>
          </rPr>
          <t>gavinn:</t>
        </r>
        <r>
          <rPr>
            <sz val="9"/>
            <color indexed="81"/>
            <rFont val="Tahoma"/>
            <family val="2"/>
          </rPr>
          <t xml:space="preserve">
This establishes a ranking for the class of each car.
Low = Slow
High = Fast
It can then be used to see if a car in a slower class recorded a faster lap time</t>
        </r>
      </text>
    </comment>
    <comment ref="AA1" authorId="0" shapeId="0" xr:uid="{F715C2BE-3216-4158-855B-D37012C2642F}">
      <text>
        <r>
          <rPr>
            <b/>
            <sz val="9"/>
            <color indexed="81"/>
            <rFont val="Tahoma"/>
            <family val="2"/>
          </rPr>
          <t>rus: The numeric code for the class</t>
        </r>
      </text>
    </comment>
    <comment ref="AB1" authorId="0" shapeId="0" xr:uid="{BBA21AF0-174A-4AC8-B2AD-340D1BDC2B15}">
      <text>
        <r>
          <rPr>
            <b/>
            <sz val="9"/>
            <color indexed="81"/>
            <rFont val="Tahoma"/>
            <family val="2"/>
          </rPr>
          <t>rus:</t>
        </r>
        <r>
          <rPr>
            <sz val="9"/>
            <color indexed="81"/>
            <rFont val="Tahoma"/>
            <family val="2"/>
          </rPr>
          <t xml:space="preserve">
This is the position in class the driver attained due to the laptime
</t>
        </r>
      </text>
    </comment>
    <comment ref="AC1" authorId="0" shapeId="0" xr:uid="{BE9F4181-8807-444A-B499-8ABB8B324D83}">
      <text>
        <r>
          <rPr>
            <b/>
            <sz val="9"/>
            <color indexed="81"/>
            <rFont val="Tahoma"/>
            <family val="2"/>
          </rPr>
          <t>gavinn:</t>
        </r>
        <r>
          <rPr>
            <sz val="9"/>
            <color indexed="81"/>
            <rFont val="Tahoma"/>
            <family val="2"/>
          </rPr>
          <t xml:space="preserve">
This looks at the class ranks above the rank for the car on this row, looking for lower rank numbers.
That would indicate a car from a slower class with a faster time.
It counts the number of slower class cars with faster times to work out how many 'steps' the adjustments has to be.
</t>
        </r>
      </text>
    </comment>
    <comment ref="AD1" authorId="0" shapeId="0" xr:uid="{241C3170-FBF3-4310-8118-EBA0846B7E9F}">
      <text>
        <r>
          <rPr>
            <b/>
            <sz val="9"/>
            <color indexed="81"/>
            <rFont val="Tahoma"/>
            <family val="2"/>
          </rPr>
          <t>gavinn:</t>
        </r>
        <r>
          <rPr>
            <sz val="9"/>
            <color indexed="81"/>
            <rFont val="Tahoma"/>
            <family val="2"/>
          </rPr>
          <t xml:space="preserve">
This calculates the points score AFTER xclass adjustment.
It takes the position of the raw points score from the previous column (1st, 2nd, etc) then ADDS the number of steps down the table the adjustment would make, and finds the points for that position.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gavinn</author>
  </authors>
  <commentList>
    <comment ref="V1" authorId="0" shapeId="0" xr:uid="{51474669-8156-4FE3-8912-A01E05E1DD7A}">
      <text>
        <r>
          <rPr>
            <b/>
            <sz val="9"/>
            <color indexed="81"/>
            <rFont val="Tahoma"/>
            <family val="2"/>
          </rPr>
          <t>gavinn:</t>
        </r>
        <r>
          <rPr>
            <sz val="9"/>
            <color indexed="81"/>
            <rFont val="Tahoma"/>
            <family val="2"/>
          </rPr>
          <t xml:space="preserve">
Takes the difference between the scores before and after adjutment to display the amount of the adjustment.
This is the same as the original column to the right.</t>
        </r>
      </text>
    </comment>
    <comment ref="Z1" authorId="0" shapeId="0" xr:uid="{9B12FABA-7DE7-48FB-ABF3-85766E2C1204}">
      <text>
        <r>
          <rPr>
            <b/>
            <sz val="9"/>
            <color indexed="81"/>
            <rFont val="Tahoma"/>
            <family val="2"/>
          </rPr>
          <t>gavinn:</t>
        </r>
        <r>
          <rPr>
            <sz val="9"/>
            <color indexed="81"/>
            <rFont val="Tahoma"/>
            <family val="2"/>
          </rPr>
          <t xml:space="preserve">
This establishes a ranking for the class of each car.
Low = Slow
High = Fast
It can then be used to see if a car in a slower class recorded a faster lap time</t>
        </r>
      </text>
    </comment>
    <comment ref="AA1" authorId="0" shapeId="0" xr:uid="{10FDFFC6-9BBC-4589-A12C-EDBAD75404CA}">
      <text>
        <r>
          <rPr>
            <b/>
            <sz val="9"/>
            <color indexed="81"/>
            <rFont val="Tahoma"/>
            <family val="2"/>
          </rPr>
          <t>rus: The numeric code for the class</t>
        </r>
      </text>
    </comment>
    <comment ref="AB1" authorId="0" shapeId="0" xr:uid="{9309D258-52B7-4139-BD35-663508860A94}">
      <text>
        <r>
          <rPr>
            <b/>
            <sz val="9"/>
            <color indexed="81"/>
            <rFont val="Tahoma"/>
            <family val="2"/>
          </rPr>
          <t>rus:</t>
        </r>
        <r>
          <rPr>
            <sz val="9"/>
            <color indexed="81"/>
            <rFont val="Tahoma"/>
            <family val="2"/>
          </rPr>
          <t xml:space="preserve">
This is the position in class the driver attained due to the laptime
</t>
        </r>
      </text>
    </comment>
    <comment ref="AC1" authorId="0" shapeId="0" xr:uid="{14DC3E76-756F-4263-AFA1-8643F6C47675}">
      <text>
        <r>
          <rPr>
            <b/>
            <sz val="9"/>
            <color indexed="81"/>
            <rFont val="Tahoma"/>
            <family val="2"/>
          </rPr>
          <t>gavinn:</t>
        </r>
        <r>
          <rPr>
            <sz val="9"/>
            <color indexed="81"/>
            <rFont val="Tahoma"/>
            <family val="2"/>
          </rPr>
          <t xml:space="preserve">
This looks at the class ranks above the rank for the car on this row, looking for lower rank numbers.
That would indicate a car from a slower class with a faster time.
It counts the number of slower class cars with faster times to work out how many 'steps' the adjustments has to be.
</t>
        </r>
      </text>
    </comment>
    <comment ref="AD1" authorId="0" shapeId="0" xr:uid="{682014F2-FB01-40A8-9F43-4C331D7AC944}">
      <text>
        <r>
          <rPr>
            <b/>
            <sz val="9"/>
            <color indexed="81"/>
            <rFont val="Tahoma"/>
            <family val="2"/>
          </rPr>
          <t>gavinn:</t>
        </r>
        <r>
          <rPr>
            <sz val="9"/>
            <color indexed="81"/>
            <rFont val="Tahoma"/>
            <family val="2"/>
          </rPr>
          <t xml:space="preserve">
This calculates the points score AFTER xclass adjustment.
It takes the position of the raw points score from the previous column (1st, 2nd, etc) then ADDS the number of steps down the table the adjustment would make, and finds the points for that position.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gavinn</author>
  </authors>
  <commentList>
    <comment ref="V1" authorId="0" shapeId="0" xr:uid="{CA591AD7-9EE2-45A8-A80A-219C42D95018}">
      <text>
        <r>
          <rPr>
            <b/>
            <sz val="9"/>
            <color indexed="81"/>
            <rFont val="Tahoma"/>
            <family val="2"/>
          </rPr>
          <t>gavinn:</t>
        </r>
        <r>
          <rPr>
            <sz val="9"/>
            <color indexed="81"/>
            <rFont val="Tahoma"/>
            <family val="2"/>
          </rPr>
          <t xml:space="preserve">
Takes the difference between the scores before and after adjutment to display the amount of the adjustment.
This is the same as the original column to the right.</t>
        </r>
      </text>
    </comment>
    <comment ref="Z1" authorId="0" shapeId="0" xr:uid="{05FD2AC8-9569-4CC1-A7B0-5177D05571D9}">
      <text>
        <r>
          <rPr>
            <b/>
            <sz val="9"/>
            <color indexed="81"/>
            <rFont val="Tahoma"/>
            <family val="2"/>
          </rPr>
          <t>gavinn:</t>
        </r>
        <r>
          <rPr>
            <sz val="9"/>
            <color indexed="81"/>
            <rFont val="Tahoma"/>
            <family val="2"/>
          </rPr>
          <t xml:space="preserve">
This establishes a ranking for the class of each car.
Low = Slow
High = Fast
It can then be used to see if a car in a slower class recorded a faster lap time</t>
        </r>
      </text>
    </comment>
    <comment ref="AA1" authorId="0" shapeId="0" xr:uid="{107D2130-A286-4CA2-B96C-DA0EAE4DB793}">
      <text>
        <r>
          <rPr>
            <b/>
            <sz val="9"/>
            <color indexed="81"/>
            <rFont val="Tahoma"/>
            <family val="2"/>
          </rPr>
          <t>rus: The numeric code for the class</t>
        </r>
      </text>
    </comment>
    <comment ref="AB1" authorId="0" shapeId="0" xr:uid="{2FF3EA26-1EDD-4E61-B9CF-B7BD6001069B}">
      <text>
        <r>
          <rPr>
            <b/>
            <sz val="9"/>
            <color indexed="81"/>
            <rFont val="Tahoma"/>
            <family val="2"/>
          </rPr>
          <t>rus:</t>
        </r>
        <r>
          <rPr>
            <sz val="9"/>
            <color indexed="81"/>
            <rFont val="Tahoma"/>
            <family val="2"/>
          </rPr>
          <t xml:space="preserve">
This is the position in class the driver attained due to the laptime
</t>
        </r>
      </text>
    </comment>
    <comment ref="AC1" authorId="0" shapeId="0" xr:uid="{DDB47097-BA22-45AC-9328-0B5DF190404D}">
      <text>
        <r>
          <rPr>
            <b/>
            <sz val="9"/>
            <color indexed="81"/>
            <rFont val="Tahoma"/>
            <family val="2"/>
          </rPr>
          <t>gavinn:</t>
        </r>
        <r>
          <rPr>
            <sz val="9"/>
            <color indexed="81"/>
            <rFont val="Tahoma"/>
            <family val="2"/>
          </rPr>
          <t xml:space="preserve">
This looks at the class ranks above the rank for the car on this row, looking for lower rank numbers.
That would indicate a car from a slower class with a faster time.
It counts the number of slower class cars with faster times to work out how many 'steps' the adjustments has to be.
</t>
        </r>
      </text>
    </comment>
    <comment ref="AD1" authorId="0" shapeId="0" xr:uid="{7959F534-8178-45C9-B13E-03FA9CB28C83}">
      <text>
        <r>
          <rPr>
            <b/>
            <sz val="9"/>
            <color indexed="81"/>
            <rFont val="Tahoma"/>
            <family val="2"/>
          </rPr>
          <t>gavinn:</t>
        </r>
        <r>
          <rPr>
            <sz val="9"/>
            <color indexed="81"/>
            <rFont val="Tahoma"/>
            <family val="2"/>
          </rPr>
          <t xml:space="preserve">
This calculates the points score AFTER xclass adjustment.
It takes the position of the raw points score from the previous column (1st, 2nd, etc) then ADDS the number of steps down the table the adjustment would make, and finds the points for that position.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gavinn</author>
  </authors>
  <commentList>
    <comment ref="V1" authorId="0" shapeId="0" xr:uid="{71FA0B1F-A06B-4715-8403-5C4217E94AEB}">
      <text>
        <r>
          <rPr>
            <b/>
            <sz val="9"/>
            <color indexed="81"/>
            <rFont val="Tahoma"/>
            <family val="2"/>
          </rPr>
          <t>gavinn:</t>
        </r>
        <r>
          <rPr>
            <sz val="9"/>
            <color indexed="81"/>
            <rFont val="Tahoma"/>
            <family val="2"/>
          </rPr>
          <t xml:space="preserve">
Takes the difference between the scores before and after adjutment to display the amount of the adjustment.
This is the same as the original column to the right.</t>
        </r>
      </text>
    </comment>
    <comment ref="Z1" authorId="0" shapeId="0" xr:uid="{B18DEFDA-7FEF-4984-92F2-94CCE69AE3E3}">
      <text>
        <r>
          <rPr>
            <b/>
            <sz val="9"/>
            <color indexed="81"/>
            <rFont val="Tahoma"/>
            <family val="2"/>
          </rPr>
          <t>gavinn:</t>
        </r>
        <r>
          <rPr>
            <sz val="9"/>
            <color indexed="81"/>
            <rFont val="Tahoma"/>
            <family val="2"/>
          </rPr>
          <t xml:space="preserve">
This establishes a ranking for the class of each car.
Low = Slow
High = Fast
It can then be used to see if a car in a slower class recorded a faster lap time</t>
        </r>
      </text>
    </comment>
    <comment ref="AA1" authorId="0" shapeId="0" xr:uid="{CD77CA4D-34A5-4A2D-B0BD-9F26BD965A46}">
      <text>
        <r>
          <rPr>
            <b/>
            <sz val="9"/>
            <color indexed="81"/>
            <rFont val="Tahoma"/>
            <family val="2"/>
          </rPr>
          <t>rus: The numeric code for the class</t>
        </r>
      </text>
    </comment>
    <comment ref="AB1" authorId="0" shapeId="0" xr:uid="{AA0A1FE6-4A68-4B96-83EB-A17E904CA99B}">
      <text>
        <r>
          <rPr>
            <b/>
            <sz val="9"/>
            <color indexed="81"/>
            <rFont val="Tahoma"/>
            <family val="2"/>
          </rPr>
          <t>rus:</t>
        </r>
        <r>
          <rPr>
            <sz val="9"/>
            <color indexed="81"/>
            <rFont val="Tahoma"/>
            <family val="2"/>
          </rPr>
          <t xml:space="preserve">
This is the position in class the driver attained due to the laptime
</t>
        </r>
      </text>
    </comment>
    <comment ref="AC1" authorId="0" shapeId="0" xr:uid="{38DD66A6-4B59-4A06-B81D-4759A79EC28F}">
      <text>
        <r>
          <rPr>
            <b/>
            <sz val="9"/>
            <color indexed="81"/>
            <rFont val="Tahoma"/>
            <family val="2"/>
          </rPr>
          <t>gavinn:</t>
        </r>
        <r>
          <rPr>
            <sz val="9"/>
            <color indexed="81"/>
            <rFont val="Tahoma"/>
            <family val="2"/>
          </rPr>
          <t xml:space="preserve">
This looks at the class ranks above the rank for the car on this row, looking for lower rank numbers.
That would indicate a car from a slower class with a faster time.
It counts the number of slower class cars with faster times to work out how many 'steps' the adjustments has to be.
</t>
        </r>
      </text>
    </comment>
    <comment ref="AD1" authorId="0" shapeId="0" xr:uid="{0BDBB5F2-3580-4634-8854-884EE6BB230C}">
      <text>
        <r>
          <rPr>
            <b/>
            <sz val="9"/>
            <color indexed="81"/>
            <rFont val="Tahoma"/>
            <family val="2"/>
          </rPr>
          <t>gavinn:</t>
        </r>
        <r>
          <rPr>
            <sz val="9"/>
            <color indexed="81"/>
            <rFont val="Tahoma"/>
            <family val="2"/>
          </rPr>
          <t xml:space="preserve">
This calculates the points score AFTER xclass adjustment.
It takes the position of the raw points score from the previous column (1st, 2nd, etc) then ADDS the number of steps down the table the adjustment would make, and finds the points for that position.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gavinn</author>
  </authors>
  <commentList>
    <comment ref="V1" authorId="0" shapeId="0" xr:uid="{854F088B-16ED-4F68-B59E-47E95F8B97DC}">
      <text>
        <r>
          <rPr>
            <b/>
            <sz val="9"/>
            <color indexed="81"/>
            <rFont val="Tahoma"/>
            <family val="2"/>
          </rPr>
          <t>gavinn:</t>
        </r>
        <r>
          <rPr>
            <sz val="9"/>
            <color indexed="81"/>
            <rFont val="Tahoma"/>
            <family val="2"/>
          </rPr>
          <t xml:space="preserve">
Takes the difference between the scores before and after adjutment to display the amount of the adjustment.
This is the same as the original column to the right.</t>
        </r>
      </text>
    </comment>
    <comment ref="Z1" authorId="0" shapeId="0" xr:uid="{A6705ECB-B330-4C21-A3D5-4F69C765E6BE}">
      <text>
        <r>
          <rPr>
            <b/>
            <sz val="9"/>
            <color indexed="81"/>
            <rFont val="Tahoma"/>
            <family val="2"/>
          </rPr>
          <t>gavinn:</t>
        </r>
        <r>
          <rPr>
            <sz val="9"/>
            <color indexed="81"/>
            <rFont val="Tahoma"/>
            <family val="2"/>
          </rPr>
          <t xml:space="preserve">
This establishes a ranking for the class of each car.
Low = Slow
High = Fast
It can then be used to see if a car in a slower class recorded a faster lap time</t>
        </r>
      </text>
    </comment>
    <comment ref="AA1" authorId="0" shapeId="0" xr:uid="{112BA4B4-D0CC-47E0-A067-EEFC08C21555}">
      <text>
        <r>
          <rPr>
            <b/>
            <sz val="9"/>
            <color indexed="81"/>
            <rFont val="Tahoma"/>
            <family val="2"/>
          </rPr>
          <t>rus: The numeric code for the class</t>
        </r>
      </text>
    </comment>
    <comment ref="AB1" authorId="0" shapeId="0" xr:uid="{A545FD11-3446-4FD9-84BA-068A1ACAA336}">
      <text>
        <r>
          <rPr>
            <b/>
            <sz val="9"/>
            <color indexed="81"/>
            <rFont val="Tahoma"/>
            <family val="2"/>
          </rPr>
          <t>rus:</t>
        </r>
        <r>
          <rPr>
            <sz val="9"/>
            <color indexed="81"/>
            <rFont val="Tahoma"/>
            <family val="2"/>
          </rPr>
          <t xml:space="preserve">
This is the position in class the driver attained due to the laptime
</t>
        </r>
      </text>
    </comment>
    <comment ref="AC1" authorId="0" shapeId="0" xr:uid="{88B78739-2FBA-46FB-8364-0EF72C99480C}">
      <text>
        <r>
          <rPr>
            <b/>
            <sz val="9"/>
            <color indexed="81"/>
            <rFont val="Tahoma"/>
            <family val="2"/>
          </rPr>
          <t>gavinn:</t>
        </r>
        <r>
          <rPr>
            <sz val="9"/>
            <color indexed="81"/>
            <rFont val="Tahoma"/>
            <family val="2"/>
          </rPr>
          <t xml:space="preserve">
This looks at the class ranks above the rank for the car on this row, looking for lower rank numbers.
That would indicate a car from a slower class with a faster time.
It counts the number of slower class cars with faster times to work out how many 'steps' the adjustments has to be.
</t>
        </r>
      </text>
    </comment>
    <comment ref="AD1" authorId="0" shapeId="0" xr:uid="{13F1EAB7-6395-4AC7-A862-5A28D42163D9}">
      <text>
        <r>
          <rPr>
            <b/>
            <sz val="9"/>
            <color indexed="81"/>
            <rFont val="Tahoma"/>
            <family val="2"/>
          </rPr>
          <t>gavinn:</t>
        </r>
        <r>
          <rPr>
            <sz val="9"/>
            <color indexed="81"/>
            <rFont val="Tahoma"/>
            <family val="2"/>
          </rPr>
          <t xml:space="preserve">
This calculates the points score AFTER xclass adjustment.
It takes the position of the raw points score from the previous column (1st, 2nd, etc) then ADDS the number of steps down the table the adjustment would make, and finds the points for that position.
</t>
        </r>
      </text>
    </comment>
  </commentList>
</comments>
</file>

<file path=xl/sharedStrings.xml><?xml version="1.0" encoding="utf-8"?>
<sst xmlns="http://schemas.openxmlformats.org/spreadsheetml/2006/main" count="1051" uniqueCount="356">
  <si>
    <t>Place</t>
  </si>
  <si>
    <t>Driver</t>
  </si>
  <si>
    <t>Class</t>
  </si>
  <si>
    <t>SNA</t>
  </si>
  <si>
    <t>SNC</t>
  </si>
  <si>
    <t>SNB</t>
  </si>
  <si>
    <t>CLASS CHAMPIONSHIPS</t>
  </si>
  <si>
    <t>Standard NA</t>
  </si>
  <si>
    <t>Standard NB</t>
  </si>
  <si>
    <t>Standard NC</t>
  </si>
  <si>
    <t>Open</t>
  </si>
  <si>
    <t>Restricted Open</t>
  </si>
  <si>
    <t>Overall Points</t>
  </si>
  <si>
    <t>RES</t>
  </si>
  <si>
    <t>OPN</t>
  </si>
  <si>
    <t>·</t>
  </si>
  <si>
    <t>SMOD</t>
  </si>
  <si>
    <t>Super Modified</t>
  </si>
  <si>
    <t>NA Clubman</t>
  </si>
  <si>
    <t>NB Clubman</t>
  </si>
  <si>
    <t>Standard ND</t>
  </si>
  <si>
    <t>NBC</t>
  </si>
  <si>
    <t>NAC</t>
  </si>
  <si>
    <t>Car No</t>
  </si>
  <si>
    <t>Fastest Lap</t>
  </si>
  <si>
    <t>Posted in:</t>
  </si>
  <si>
    <t># Entrants</t>
  </si>
  <si>
    <t>The adjustment to awarded points for each round will be made as follows:</t>
  </si>
  <si>
    <t>Equal or better than Benchmark Time</t>
  </si>
  <si>
    <t>1.001s to 2.000s over Benchmark Time</t>
  </si>
  <si>
    <t>+10pts</t>
  </si>
  <si>
    <t>+5pts</t>
  </si>
  <si>
    <t>+0pts</t>
  </si>
  <si>
    <t>-5pts</t>
  </si>
  <si>
    <t>-10pts</t>
  </si>
  <si>
    <t>NA/NB Modified</t>
  </si>
  <si>
    <t>NC/ND Modified</t>
  </si>
  <si>
    <t>SND</t>
  </si>
  <si>
    <t>ABMOD</t>
  </si>
  <si>
    <t>CDMOD</t>
  </si>
  <si>
    <t>Lap record</t>
  </si>
  <si>
    <t>secs off record</t>
  </si>
  <si>
    <t>Bmark Adjust</t>
  </si>
  <si>
    <t>Posn Pts</t>
  </si>
  <si>
    <t>Robert Downes</t>
  </si>
  <si>
    <t>No of
Adj's</t>
  </si>
  <si>
    <t>Equal</t>
  </si>
  <si>
    <t>Code</t>
  </si>
  <si>
    <t>Description</t>
  </si>
  <si>
    <t>Rank</t>
  </si>
  <si>
    <t>After Adjustment</t>
  </si>
  <si>
    <t>Xclass
Adjust</t>
  </si>
  <si>
    <t>Score</t>
  </si>
  <si>
    <t>Posn</t>
  </si>
  <si>
    <t>Overall Pts</t>
  </si>
  <si>
    <t>Class Heirarchy</t>
  </si>
  <si>
    <t xml:space="preserve">Standard NA </t>
  </si>
  <si>
    <t xml:space="preserve">Standard NB </t>
  </si>
  <si>
    <t xml:space="preserve">NA Clubman </t>
  </si>
  <si>
    <t>Allocated Position Points</t>
  </si>
  <si>
    <t xml:space="preserve">Overall points are based on points scored within a class, including Cross-Class adjustments (so that each faster driver in a slower class will bump the faster class driver down one position in the points hierarchy allocation.) and Benchmark Time adjustments (+/- pts for relativity to Benchmark Time) </t>
  </si>
  <si>
    <t>Russell Garner</t>
  </si>
  <si>
    <t>Benchmark Times prior to event</t>
  </si>
  <si>
    <t>David</t>
  </si>
  <si>
    <t>Brendan Beavis</t>
  </si>
  <si>
    <t>Simon McLean</t>
  </si>
  <si>
    <t>-</t>
  </si>
  <si>
    <t>David Adam</t>
  </si>
  <si>
    <t>NCC</t>
  </si>
  <si>
    <t>NDC</t>
  </si>
  <si>
    <t>LLOYD</t>
  </si>
  <si>
    <t xml:space="preserve">NC Clubman </t>
  </si>
  <si>
    <t>ND Clubman</t>
  </si>
  <si>
    <t>Craig</t>
  </si>
  <si>
    <t>GIRVAN</t>
  </si>
  <si>
    <t>John</t>
  </si>
  <si>
    <t>NC Clubman</t>
  </si>
  <si>
    <t>0.001s to 0.500s over Benchmark Time</t>
  </si>
  <si>
    <t>0.501s to 1.000s over Benchmark Time</t>
  </si>
  <si>
    <t>Greater than 2.000s over Benchmark Time</t>
  </si>
  <si>
    <t>Steve Wiliamsz</t>
  </si>
  <si>
    <t>Craig Baird</t>
  </si>
  <si>
    <t>Randy Stagno Navarra</t>
  </si>
  <si>
    <t>DOWNES</t>
  </si>
  <si>
    <t>Noel Heritage</t>
  </si>
  <si>
    <t>Craig Girvan</t>
  </si>
  <si>
    <t>Adrian Zadro</t>
  </si>
  <si>
    <t>John Downes</t>
  </si>
  <si>
    <t>Leon Bogers</t>
  </si>
  <si>
    <t>Roberto Ferrari</t>
  </si>
  <si>
    <t>Leigh Mummery</t>
  </si>
  <si>
    <t>Russell</t>
  </si>
  <si>
    <t>GARNER</t>
  </si>
  <si>
    <t>Adrian</t>
  </si>
  <si>
    <t>ZADRO</t>
  </si>
  <si>
    <t>Roberto</t>
  </si>
  <si>
    <t>FERRARI</t>
  </si>
  <si>
    <t>S20</t>
  </si>
  <si>
    <t>S15</t>
  </si>
  <si>
    <t>Simon Acfield</t>
  </si>
  <si>
    <t>Kutay Dal</t>
  </si>
  <si>
    <t>John Reid</t>
  </si>
  <si>
    <t>Derek Poulton</t>
  </si>
  <si>
    <t>Andrew Waddleton</t>
  </si>
  <si>
    <t>James Sanderson</t>
  </si>
  <si>
    <t>Robert Hart</t>
  </si>
  <si>
    <t>Paul Ledwith</t>
  </si>
  <si>
    <t>1. Sandown 25/2/24</t>
  </si>
  <si>
    <t>1:26.3446</t>
  </si>
  <si>
    <t>S5</t>
  </si>
  <si>
    <t>1:29.0594</t>
  </si>
  <si>
    <t>Darren Harwood</t>
  </si>
  <si>
    <t>1:33.1255</t>
  </si>
  <si>
    <t>Michael Day</t>
  </si>
  <si>
    <t>1:33.1588</t>
  </si>
  <si>
    <t>S9</t>
  </si>
  <si>
    <t>1:33.2706</t>
  </si>
  <si>
    <t>1:33.4325</t>
  </si>
  <si>
    <t>S23</t>
  </si>
  <si>
    <t>Maxwell Lloyd</t>
  </si>
  <si>
    <t>1:34.1916</t>
  </si>
  <si>
    <t>S19</t>
  </si>
  <si>
    <t>Alfio Milana</t>
  </si>
  <si>
    <t>1:34.2074</t>
  </si>
  <si>
    <t>1:34.2761</t>
  </si>
  <si>
    <t>David Turner</t>
  </si>
  <si>
    <t>1:34.4823</t>
  </si>
  <si>
    <t>Gilhyun Kim</t>
  </si>
  <si>
    <t>1:34.5876</t>
  </si>
  <si>
    <t>1:34.9913</t>
  </si>
  <si>
    <t>1:35.0984</t>
  </si>
  <si>
    <t>1:35.3548</t>
  </si>
  <si>
    <t>Damien Costello</t>
  </si>
  <si>
    <t>1:36.3984</t>
  </si>
  <si>
    <t>1:37.6357</t>
  </si>
  <si>
    <t>S11</t>
  </si>
  <si>
    <t>Ian Vague</t>
  </si>
  <si>
    <t>1:37.9428</t>
  </si>
  <si>
    <t>1:39.0709</t>
  </si>
  <si>
    <t>Jason Gilholme</t>
  </si>
  <si>
    <t>1:39.1140</t>
  </si>
  <si>
    <t>1:39.4572</t>
  </si>
  <si>
    <t>1:39.5088</t>
  </si>
  <si>
    <t>S22</t>
  </si>
  <si>
    <t>1:40.3845</t>
  </si>
  <si>
    <t>John McBreen</t>
  </si>
  <si>
    <t>1:41.3437</t>
  </si>
  <si>
    <t>1:42.4940</t>
  </si>
  <si>
    <t>1:44.1061</t>
  </si>
  <si>
    <t>Garner</t>
  </si>
  <si>
    <t>Darren</t>
  </si>
  <si>
    <t>Harwood</t>
  </si>
  <si>
    <t>Noel</t>
  </si>
  <si>
    <t>Heritage</t>
  </si>
  <si>
    <t>Lloyd</t>
  </si>
  <si>
    <t>Maxwell</t>
  </si>
  <si>
    <t>Turner</t>
  </si>
  <si>
    <t>Girvan</t>
  </si>
  <si>
    <t>Ferrari</t>
  </si>
  <si>
    <t>Downes</t>
  </si>
  <si>
    <t>Robert</t>
  </si>
  <si>
    <t>Zadro</t>
  </si>
  <si>
    <t>Ian</t>
  </si>
  <si>
    <t>Vague</t>
  </si>
  <si>
    <t>Jason</t>
  </si>
  <si>
    <t>Gilholme</t>
  </si>
  <si>
    <t>McBreen</t>
  </si>
  <si>
    <t>Baird</t>
  </si>
  <si>
    <t>GILHOLME</t>
  </si>
  <si>
    <t>TURNER</t>
  </si>
  <si>
    <t>BAIRD</t>
  </si>
  <si>
    <t>HARWOOD</t>
  </si>
  <si>
    <t>HERITAGE</t>
  </si>
  <si>
    <t>Randolph Stagno Navarra</t>
  </si>
  <si>
    <t>McBREEN</t>
  </si>
  <si>
    <t>VAGUE</t>
  </si>
  <si>
    <t>3. Sandown 11/5/24</t>
  </si>
  <si>
    <t>Damien</t>
  </si>
  <si>
    <t>Costello</t>
  </si>
  <si>
    <t>COSTELLO</t>
  </si>
  <si>
    <t>2. Sandown 20/4/24</t>
  </si>
  <si>
    <t>S10</t>
  </si>
  <si>
    <t>Alan Conrad</t>
  </si>
  <si>
    <t>Hung Do</t>
  </si>
  <si>
    <t>S17</t>
  </si>
  <si>
    <t>1:25.0308</t>
  </si>
  <si>
    <t>1:26.9660</t>
  </si>
  <si>
    <t>S21</t>
  </si>
  <si>
    <t>1:28.7183</t>
  </si>
  <si>
    <t>S14</t>
  </si>
  <si>
    <t>1:29.8073</t>
  </si>
  <si>
    <t>1:31.7956</t>
  </si>
  <si>
    <t>S13</t>
  </si>
  <si>
    <t>1:31.8762</t>
  </si>
  <si>
    <t>1:32.5441</t>
  </si>
  <si>
    <t>S18</t>
  </si>
  <si>
    <t>1:32.9362</t>
  </si>
  <si>
    <t>Fred Milana</t>
  </si>
  <si>
    <t>1:33.0440</t>
  </si>
  <si>
    <t>S7</t>
  </si>
  <si>
    <t>1:33.8432</t>
  </si>
  <si>
    <t>S12</t>
  </si>
  <si>
    <t>1:33.8481</t>
  </si>
  <si>
    <t>DAMIEN Costello</t>
  </si>
  <si>
    <t>1:34.7191</t>
  </si>
  <si>
    <t>1:36.3480</t>
  </si>
  <si>
    <t>Murray Seymour</t>
  </si>
  <si>
    <t>1:36.5233</t>
  </si>
  <si>
    <t>1:38.1029</t>
  </si>
  <si>
    <t>1:38.2861</t>
  </si>
  <si>
    <t>S6</t>
  </si>
  <si>
    <t>1:40.7501</t>
  </si>
  <si>
    <t>1:43.5873</t>
  </si>
  <si>
    <t>New Lap Record</t>
  </si>
  <si>
    <t>Alan</t>
  </si>
  <si>
    <t>CONRAD</t>
  </si>
  <si>
    <t>Kutay</t>
  </si>
  <si>
    <t>DAL</t>
  </si>
  <si>
    <t>Hung</t>
  </si>
  <si>
    <t>Do</t>
  </si>
  <si>
    <t>MX5 Club of Vic/Tas - MOTORSPORT CHAMPIONSHIP 2024</t>
  </si>
  <si>
    <t>1:24.8893</t>
  </si>
  <si>
    <t>1:28.4859</t>
  </si>
  <si>
    <t>S16</t>
  </si>
  <si>
    <t>1:28.5732</t>
  </si>
  <si>
    <t>1:29.2489</t>
  </si>
  <si>
    <t>1:31.2471</t>
  </si>
  <si>
    <t>1:31.7194</t>
  </si>
  <si>
    <t>Elmer Lara</t>
  </si>
  <si>
    <t>1:31.8240</t>
  </si>
  <si>
    <t>1:32.2408</t>
  </si>
  <si>
    <t>1:32.7842</t>
  </si>
  <si>
    <t>1:33.0875</t>
  </si>
  <si>
    <t>1:33.0984</t>
  </si>
  <si>
    <t>Steven Williamsz</t>
  </si>
  <si>
    <t>1:33.3582</t>
  </si>
  <si>
    <t>1:34.0600</t>
  </si>
  <si>
    <t>1:34.0962</t>
  </si>
  <si>
    <t>1:34.5166</t>
  </si>
  <si>
    <t>Dean Kennedy</t>
  </si>
  <si>
    <t>1:34.7440</t>
  </si>
  <si>
    <t>1:35.3248</t>
  </si>
  <si>
    <t>1:36.9496</t>
  </si>
  <si>
    <t>Luke Wall</t>
  </si>
  <si>
    <t>1:39.3028</t>
  </si>
  <si>
    <t>1:39.8767</t>
  </si>
  <si>
    <t>Stephen Greene</t>
  </si>
  <si>
    <t>1:40.5992</t>
  </si>
  <si>
    <t>Samuel Rechner</t>
  </si>
  <si>
    <t>1:40.8323</t>
  </si>
  <si>
    <t>Thomas Milone</t>
  </si>
  <si>
    <t>1:41.4405</t>
  </si>
  <si>
    <t>1:42.0959</t>
  </si>
  <si>
    <t>New lap record</t>
  </si>
  <si>
    <t>Randy</t>
  </si>
  <si>
    <t>STAGNO NAVARRA</t>
  </si>
  <si>
    <t>Leigh</t>
  </si>
  <si>
    <t>MUMMERY</t>
  </si>
  <si>
    <t>Stagno Navarra</t>
  </si>
  <si>
    <t>Mummery</t>
  </si>
  <si>
    <t>Conrad</t>
  </si>
  <si>
    <t>Dal</t>
  </si>
  <si>
    <t>Steven</t>
  </si>
  <si>
    <t>Williamsz</t>
  </si>
  <si>
    <t>WILLIAMSZ</t>
  </si>
  <si>
    <t>Simon</t>
  </si>
  <si>
    <t>Acfield</t>
  </si>
  <si>
    <t>ACFIELD</t>
  </si>
  <si>
    <t>Dean</t>
  </si>
  <si>
    <t>Kennedy</t>
  </si>
  <si>
    <t>KENNEDY</t>
  </si>
  <si>
    <t>1:34.6867</t>
  </si>
  <si>
    <t>Stephen</t>
  </si>
  <si>
    <t>Greene</t>
  </si>
  <si>
    <t>Steve Williamsz</t>
  </si>
  <si>
    <t>2:00.0582</t>
  </si>
  <si>
    <t>Dean Hasnat</t>
  </si>
  <si>
    <t>1:54.6634</t>
  </si>
  <si>
    <t>Gareth Pedley</t>
  </si>
  <si>
    <t>1:48.7551</t>
  </si>
  <si>
    <t>1:53.8024</t>
  </si>
  <si>
    <t>David Wilken</t>
  </si>
  <si>
    <t>1:54.5722</t>
  </si>
  <si>
    <t>1:54.7857</t>
  </si>
  <si>
    <t>1:54.8729</t>
  </si>
  <si>
    <t>1:55.6254</t>
  </si>
  <si>
    <t>Jason Quach</t>
  </si>
  <si>
    <t>1:55.6372</t>
  </si>
  <si>
    <t>1:56.2002</t>
  </si>
  <si>
    <t>1:56.8343</t>
  </si>
  <si>
    <t>1:57.6318</t>
  </si>
  <si>
    <t>1:57.9342</t>
  </si>
  <si>
    <t>1:58.1527</t>
  </si>
  <si>
    <t>S8</t>
  </si>
  <si>
    <t>1:58.4638</t>
  </si>
  <si>
    <t>Iain Johnson</t>
  </si>
  <si>
    <t>1:59.5782</t>
  </si>
  <si>
    <t>1:59.8411</t>
  </si>
  <si>
    <t>1:59.9239</t>
  </si>
  <si>
    <t>2:00.4019</t>
  </si>
  <si>
    <t>2:00.6231</t>
  </si>
  <si>
    <t>2:01.0951</t>
  </si>
  <si>
    <t>2:02.7116</t>
  </si>
  <si>
    <t>2:02.7123</t>
  </si>
  <si>
    <t>2:02.9239</t>
  </si>
  <si>
    <t>2:02.9729</t>
  </si>
  <si>
    <t>2:06.7842</t>
  </si>
  <si>
    <t>2:08.4290</t>
  </si>
  <si>
    <t>Nichols Dee</t>
  </si>
  <si>
    <t>2:09.7991</t>
  </si>
  <si>
    <t>Peter Dee</t>
  </si>
  <si>
    <t>2:10.3558</t>
  </si>
  <si>
    <t>2:26.0972</t>
  </si>
  <si>
    <t>Wilken</t>
  </si>
  <si>
    <t>WILKEN</t>
  </si>
  <si>
    <r>
      <t>Total Points</t>
    </r>
    <r>
      <rPr>
        <sz val="10"/>
        <rFont val="Arial"/>
        <family val="2"/>
      </rPr>
      <t xml:space="preserve"> (Drop x2)</t>
    </r>
  </si>
  <si>
    <t>5. Phillip Island 6/7/24</t>
  </si>
  <si>
    <t>6. Broadford 10/8/24</t>
  </si>
  <si>
    <t>7. Sandown 21/9/24</t>
  </si>
  <si>
    <t>8. Interstate challenge</t>
  </si>
  <si>
    <t>9. Phillip Island 1/12/24</t>
  </si>
  <si>
    <t>4. Calder (*Cancelled)</t>
  </si>
  <si>
    <t>The 2024 Class Championship points score for a competitor is the sum of the points score from each round, omitting the competitor’s two worst results</t>
  </si>
  <si>
    <t>The Club Sprint Champion is the competitor who accrues the most overall Class Sprint Championship points for the season, omitting the competitor’s two  worst results</t>
  </si>
  <si>
    <t>Peter Dannock</t>
  </si>
  <si>
    <t>Tim Emery</t>
  </si>
  <si>
    <t>Randy Stagno-Navarra</t>
  </si>
  <si>
    <t>1:05.3668</t>
  </si>
  <si>
    <t>1:07.5631</t>
  </si>
  <si>
    <t>1:07.9955</t>
  </si>
  <si>
    <t>1:08.8948</t>
  </si>
  <si>
    <t>S3</t>
  </si>
  <si>
    <t>1:10.3265</t>
  </si>
  <si>
    <t>1:10.5057</t>
  </si>
  <si>
    <t>1:10.7178</t>
  </si>
  <si>
    <t>1:10.7724</t>
  </si>
  <si>
    <t>1:11.0308</t>
  </si>
  <si>
    <t>S4</t>
  </si>
  <si>
    <t>1:11.8266</t>
  </si>
  <si>
    <t>1:12.1486</t>
  </si>
  <si>
    <t>1:12.3241</t>
  </si>
  <si>
    <t>1:12.3659</t>
  </si>
  <si>
    <t>1:12.7997</t>
  </si>
  <si>
    <t>1:13.2520</t>
  </si>
  <si>
    <t>1:13.3014</t>
  </si>
  <si>
    <t>Nicholas Mibus</t>
  </si>
  <si>
    <t>1:15.5962</t>
  </si>
  <si>
    <t>1:16.0619</t>
  </si>
  <si>
    <t>Andrew Brooks</t>
  </si>
  <si>
    <t>1:16.6868</t>
  </si>
  <si>
    <t>1:18.7452</t>
  </si>
  <si>
    <t>Paul Robotham</t>
  </si>
  <si>
    <t>1:20.6344</t>
  </si>
  <si>
    <t>n/a</t>
  </si>
  <si>
    <t>Paul</t>
  </si>
  <si>
    <t>Robotham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</si>
</sst>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ss.000"/>
    <numFmt numFmtId="165" formatCode="0.000"/>
    <numFmt numFmtId="166" formatCode="mm:ss.000"/>
  </numFmts>
  <fonts count="15" x14ac:knownFonts="1">
    <font>
      <sz val="10"/>
      <name val="Arial"/>
    </font>
    <font>
      <u/>
      <sz val="10"/>
      <color indexed="12"/>
      <name val="Arial"/>
      <family val="2"/>
    </font>
    <font>
      <sz val="8"/>
      <name val="Arial"/>
      <family val="2"/>
    </font>
    <font>
      <b/>
      <u/>
      <sz val="12"/>
      <name val="Arial"/>
      <family val="2"/>
    </font>
    <font>
      <b/>
      <sz val="10"/>
      <name val="Arial"/>
      <family val="2"/>
    </font>
    <font>
      <sz val="10"/>
      <name val="Arial"/>
      <family val="2"/>
    </font>
    <font>
      <b/>
      <u/>
      <sz val="10"/>
      <name val="Arial"/>
      <family val="2"/>
    </font>
    <font>
      <sz val="10"/>
      <name val="Symbol"/>
      <family val="1"/>
      <charset val="2"/>
    </font>
    <font>
      <sz val="10"/>
      <color indexed="17"/>
      <name val="Arial"/>
      <family val="2"/>
    </font>
    <font>
      <sz val="11"/>
      <name val="Calibri"/>
      <family val="2"/>
    </font>
    <font>
      <b/>
      <sz val="11"/>
      <name val="Calibri"/>
      <family val="2"/>
    </font>
    <font>
      <sz val="9"/>
      <color indexed="81"/>
      <name val="Tahoma"/>
      <family val="2"/>
    </font>
    <font>
      <b/>
      <sz val="9"/>
      <color indexed="81"/>
      <name val="Tahoma"/>
      <family val="2"/>
    </font>
    <font>
      <sz val="11"/>
      <color rgb="FF000000"/>
      <name val="Calibri"/>
      <family val="2"/>
    </font>
    <font>
      <sz val="10"/>
      <color rgb="FFFF0000"/>
      <name val="Arial"/>
      <family val="2"/>
    </font>
  </fonts>
  <fills count="22">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theme="3" tint="0.59999389629810485"/>
        <bgColor indexed="64"/>
      </patternFill>
    </fill>
    <fill>
      <patternFill patternType="solid">
        <fgColor rgb="FF92D05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rgb="FF00B050"/>
        <bgColor indexed="64"/>
      </patternFill>
    </fill>
    <fill>
      <patternFill patternType="solid">
        <fgColor theme="6" tint="-0.249977111117893"/>
        <bgColor indexed="64"/>
      </patternFill>
    </fill>
    <fill>
      <patternFill patternType="solid">
        <fgColor theme="9" tint="-0.249977111117893"/>
        <bgColor indexed="64"/>
      </patternFill>
    </fill>
  </fills>
  <borders count="2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s>
  <cellStyleXfs count="4">
    <xf numFmtId="0" fontId="0" fillId="0" borderId="0"/>
    <xf numFmtId="0" fontId="1" fillId="0" borderId="0" applyNumberFormat="0" applyFill="0" applyBorder="0" applyAlignment="0" applyProtection="0">
      <alignment vertical="top"/>
      <protection locked="0"/>
    </xf>
    <xf numFmtId="0" fontId="5" fillId="0" borderId="0"/>
    <xf numFmtId="0" fontId="5" fillId="0" borderId="0"/>
  </cellStyleXfs>
  <cellXfs count="353">
    <xf numFmtId="0" fontId="0" fillId="0" borderId="0" xfId="0"/>
    <xf numFmtId="0" fontId="4" fillId="0" borderId="0" xfId="0" applyFont="1" applyAlignment="1">
      <alignment horizontal="center"/>
    </xf>
    <xf numFmtId="0" fontId="4" fillId="0" borderId="0" xfId="0" quotePrefix="1" applyFont="1" applyAlignment="1">
      <alignment horizontal="center"/>
    </xf>
    <xf numFmtId="0" fontId="5" fillId="0" borderId="0" xfId="0" applyFont="1" applyAlignment="1">
      <alignment horizontal="center"/>
    </xf>
    <xf numFmtId="49" fontId="0" fillId="0" borderId="0" xfId="0" applyNumberFormat="1"/>
    <xf numFmtId="49" fontId="0" fillId="0" borderId="0" xfId="0" applyNumberFormat="1" applyAlignment="1">
      <alignment horizontal="center"/>
    </xf>
    <xf numFmtId="0" fontId="0" fillId="0" borderId="0" xfId="0" applyAlignment="1">
      <alignment horizontal="center"/>
    </xf>
    <xf numFmtId="0" fontId="0" fillId="0" borderId="0" xfId="0" applyAlignment="1">
      <alignment wrapText="1"/>
    </xf>
    <xf numFmtId="0" fontId="3" fillId="0" borderId="0" xfId="0" applyFont="1"/>
    <xf numFmtId="164" fontId="0" fillId="0" borderId="0" xfId="0" applyNumberFormat="1"/>
    <xf numFmtId="164" fontId="0" fillId="0" borderId="0" xfId="0" applyNumberFormat="1" applyAlignment="1">
      <alignment horizontal="center"/>
    </xf>
    <xf numFmtId="0" fontId="6" fillId="0" borderId="0" xfId="0" applyFont="1"/>
    <xf numFmtId="0" fontId="5" fillId="0" borderId="0" xfId="0" applyFont="1" applyAlignment="1">
      <alignment horizontal="left" vertical="top" wrapText="1"/>
    </xf>
    <xf numFmtId="49" fontId="5" fillId="0" borderId="0" xfId="0" applyNumberFormat="1" applyFont="1"/>
    <xf numFmtId="0" fontId="5" fillId="0" borderId="1" xfId="0" applyFont="1" applyBorder="1" applyAlignment="1">
      <alignment horizontal="center" textRotation="90"/>
    </xf>
    <xf numFmtId="0" fontId="0" fillId="0" borderId="1" xfId="0" applyBorder="1" applyAlignment="1">
      <alignment textRotation="90"/>
    </xf>
    <xf numFmtId="0" fontId="4" fillId="0" borderId="0" xfId="0" applyFont="1" applyAlignment="1">
      <alignment vertical="top"/>
    </xf>
    <xf numFmtId="0" fontId="0" fillId="0" borderId="0" xfId="0" applyAlignment="1">
      <alignment horizontal="left" vertical="top"/>
    </xf>
    <xf numFmtId="0" fontId="0" fillId="0" borderId="0" xfId="0" applyAlignment="1">
      <alignment vertical="top"/>
    </xf>
    <xf numFmtId="0" fontId="7" fillId="0" borderId="0" xfId="0" applyFont="1" applyAlignment="1">
      <alignment horizontal="center" vertical="top"/>
    </xf>
    <xf numFmtId="0" fontId="0" fillId="0" borderId="0" xfId="0" applyAlignment="1">
      <alignment horizontal="center" vertical="top"/>
    </xf>
    <xf numFmtId="0" fontId="4" fillId="4" borderId="0" xfId="0" quotePrefix="1" applyFont="1" applyFill="1" applyAlignment="1">
      <alignment horizontal="center"/>
    </xf>
    <xf numFmtId="0" fontId="0" fillId="4" borderId="0" xfId="0" applyFill="1" applyAlignment="1">
      <alignment horizontal="center"/>
    </xf>
    <xf numFmtId="0" fontId="6" fillId="4" borderId="0" xfId="0" applyFont="1" applyFill="1"/>
    <xf numFmtId="49" fontId="0" fillId="4" borderId="0" xfId="0" applyNumberFormat="1" applyFill="1" applyAlignment="1">
      <alignment horizontal="center"/>
    </xf>
    <xf numFmtId="0" fontId="0" fillId="6" borderId="0" xfId="0" applyFill="1"/>
    <xf numFmtId="0" fontId="0" fillId="5" borderId="0" xfId="0" applyFill="1" applyAlignment="1">
      <alignment horizontal="center"/>
    </xf>
    <xf numFmtId="0" fontId="6" fillId="5" borderId="0" xfId="0" applyFont="1" applyFill="1"/>
    <xf numFmtId="49" fontId="0" fillId="5" borderId="0" xfId="0" applyNumberFormat="1" applyFill="1"/>
    <xf numFmtId="0" fontId="4" fillId="5" borderId="0" xfId="0" quotePrefix="1" applyFont="1" applyFill="1" applyAlignment="1">
      <alignment horizontal="center"/>
    </xf>
    <xf numFmtId="0" fontId="5" fillId="5" borderId="0" xfId="0" applyFont="1" applyFill="1"/>
    <xf numFmtId="0" fontId="0" fillId="6" borderId="0" xfId="0" applyFill="1" applyAlignment="1">
      <alignment horizontal="center"/>
    </xf>
    <xf numFmtId="0" fontId="6" fillId="6" borderId="0" xfId="0" applyFont="1" applyFill="1"/>
    <xf numFmtId="0" fontId="4" fillId="6" borderId="0" xfId="0" quotePrefix="1" applyFont="1" applyFill="1" applyAlignment="1">
      <alignment horizontal="center"/>
    </xf>
    <xf numFmtId="49" fontId="4" fillId="0" borderId="0" xfId="0" applyNumberFormat="1" applyFont="1"/>
    <xf numFmtId="0" fontId="4" fillId="0" borderId="0" xfId="0" applyFont="1" applyAlignment="1">
      <alignment horizontal="center" wrapText="1"/>
    </xf>
    <xf numFmtId="0" fontId="4" fillId="0" borderId="0" xfId="0" applyFont="1" applyAlignment="1">
      <alignment horizontal="center" textRotation="90"/>
    </xf>
    <xf numFmtId="0" fontId="0" fillId="7" borderId="0" xfId="0" applyFill="1"/>
    <xf numFmtId="0" fontId="0" fillId="7" borderId="0" xfId="0" applyFill="1" applyAlignment="1">
      <alignment horizontal="center"/>
    </xf>
    <xf numFmtId="0" fontId="5" fillId="7" borderId="0" xfId="0" applyFont="1" applyFill="1"/>
    <xf numFmtId="0" fontId="4" fillId="7" borderId="0" xfId="0" quotePrefix="1" applyFont="1" applyFill="1" applyAlignment="1">
      <alignment horizontal="center"/>
    </xf>
    <xf numFmtId="0" fontId="4" fillId="7" borderId="0" xfId="0" applyFont="1" applyFill="1" applyAlignment="1">
      <alignment horizontal="center"/>
    </xf>
    <xf numFmtId="0" fontId="6" fillId="7" borderId="0" xfId="0" applyFont="1" applyFill="1"/>
    <xf numFmtId="0" fontId="4" fillId="5" borderId="2" xfId="0" applyFont="1" applyFill="1" applyBorder="1" applyAlignment="1">
      <alignment horizontal="center"/>
    </xf>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7" borderId="2" xfId="0" applyFont="1" applyFill="1" applyBorder="1" applyAlignment="1">
      <alignment horizontal="center"/>
    </xf>
    <xf numFmtId="0" fontId="4" fillId="7" borderId="3" xfId="0" applyFont="1" applyFill="1" applyBorder="1" applyAlignment="1">
      <alignment horizontal="center"/>
    </xf>
    <xf numFmtId="0" fontId="4" fillId="7" borderId="4" xfId="0" applyFont="1" applyFill="1" applyBorder="1" applyAlignment="1">
      <alignment horizontal="center"/>
    </xf>
    <xf numFmtId="0" fontId="4" fillId="6" borderId="2" xfId="0" applyFont="1" applyFill="1" applyBorder="1" applyAlignment="1">
      <alignment horizontal="center"/>
    </xf>
    <xf numFmtId="0" fontId="4" fillId="6" borderId="3" xfId="0" applyFont="1" applyFill="1" applyBorder="1" applyAlignment="1">
      <alignment horizontal="center"/>
    </xf>
    <xf numFmtId="0" fontId="4" fillId="6" borderId="4" xfId="0" applyFont="1" applyFill="1" applyBorder="1" applyAlignment="1">
      <alignment horizontal="center"/>
    </xf>
    <xf numFmtId="0" fontId="0" fillId="0" borderId="0" xfId="0" applyAlignment="1">
      <alignment horizontal="center" vertical="center"/>
    </xf>
    <xf numFmtId="0" fontId="1" fillId="0" borderId="0" xfId="1" applyAlignment="1" applyProtection="1">
      <alignment horizontal="center"/>
    </xf>
    <xf numFmtId="0" fontId="5" fillId="4" borderId="0" xfId="0" applyFont="1" applyFill="1"/>
    <xf numFmtId="0" fontId="5" fillId="6" borderId="0" xfId="0" applyFont="1" applyFill="1"/>
    <xf numFmtId="0" fontId="13" fillId="0" borderId="0" xfId="0" applyFont="1"/>
    <xf numFmtId="0" fontId="5" fillId="0" borderId="0" xfId="0" applyFont="1" applyAlignment="1">
      <alignment horizontal="left" vertical="top"/>
    </xf>
    <xf numFmtId="0" fontId="5" fillId="0" borderId="0" xfId="0" applyFont="1"/>
    <xf numFmtId="0" fontId="5" fillId="0" borderId="0" xfId="0" applyFont="1" applyAlignment="1">
      <alignment vertical="top"/>
    </xf>
    <xf numFmtId="0" fontId="10" fillId="0" borderId="0" xfId="0" applyFont="1" applyAlignment="1">
      <alignment vertical="center"/>
    </xf>
    <xf numFmtId="0" fontId="4" fillId="9" borderId="0" xfId="0" quotePrefix="1" applyFont="1" applyFill="1" applyAlignment="1">
      <alignment horizontal="center"/>
    </xf>
    <xf numFmtId="0" fontId="0" fillId="9" borderId="0" xfId="0" applyFill="1" applyAlignment="1">
      <alignment horizontal="center"/>
    </xf>
    <xf numFmtId="0" fontId="4" fillId="9" borderId="2" xfId="0" applyFont="1" applyFill="1" applyBorder="1" applyAlignment="1">
      <alignment horizontal="center"/>
    </xf>
    <xf numFmtId="0" fontId="4" fillId="9" borderId="3" xfId="0" applyFont="1" applyFill="1" applyBorder="1" applyAlignment="1">
      <alignment horizontal="center"/>
    </xf>
    <xf numFmtId="0" fontId="5" fillId="9" borderId="0" xfId="0" applyFont="1" applyFill="1"/>
    <xf numFmtId="0" fontId="0" fillId="9" borderId="0" xfId="0" applyFill="1"/>
    <xf numFmtId="0" fontId="4" fillId="9" borderId="4" xfId="0" applyFont="1" applyFill="1" applyBorder="1" applyAlignment="1">
      <alignment horizontal="center"/>
    </xf>
    <xf numFmtId="0" fontId="4" fillId="10" borderId="2" xfId="0" applyFont="1" applyFill="1" applyBorder="1" applyAlignment="1">
      <alignment horizontal="center"/>
    </xf>
    <xf numFmtId="0" fontId="4" fillId="10" borderId="3" xfId="0" applyFont="1" applyFill="1" applyBorder="1" applyAlignment="1">
      <alignment horizontal="center"/>
    </xf>
    <xf numFmtId="0" fontId="4" fillId="10" borderId="0" xfId="0" applyFont="1" applyFill="1" applyAlignment="1">
      <alignment horizontal="center"/>
    </xf>
    <xf numFmtId="0" fontId="4" fillId="10" borderId="4" xfId="0" applyFont="1" applyFill="1" applyBorder="1" applyAlignment="1">
      <alignment horizontal="center"/>
    </xf>
    <xf numFmtId="0" fontId="4" fillId="11" borderId="0" xfId="0" applyFont="1" applyFill="1" applyAlignment="1">
      <alignment horizontal="center"/>
    </xf>
    <xf numFmtId="0" fontId="0" fillId="11" borderId="0" xfId="0" applyFill="1"/>
    <xf numFmtId="164" fontId="0" fillId="10" borderId="0" xfId="0" applyNumberFormat="1" applyFill="1" applyAlignment="1">
      <alignment horizontal="center"/>
    </xf>
    <xf numFmtId="164" fontId="0" fillId="11" borderId="0" xfId="0" applyNumberFormat="1" applyFill="1" applyAlignment="1">
      <alignment horizontal="center"/>
    </xf>
    <xf numFmtId="0" fontId="5" fillId="11" borderId="0" xfId="0" applyFont="1" applyFill="1"/>
    <xf numFmtId="0" fontId="6" fillId="10" borderId="0" xfId="0" applyFont="1" applyFill="1"/>
    <xf numFmtId="164" fontId="0" fillId="10" borderId="0" xfId="0" applyNumberFormat="1" applyFill="1"/>
    <xf numFmtId="0" fontId="6" fillId="11" borderId="0" xfId="0" applyFont="1" applyFill="1"/>
    <xf numFmtId="164" fontId="0" fillId="11" borderId="0" xfId="0" applyNumberFormat="1" applyFill="1"/>
    <xf numFmtId="0" fontId="6" fillId="9" borderId="0" xfId="0" applyFont="1" applyFill="1"/>
    <xf numFmtId="49" fontId="0" fillId="9" borderId="0" xfId="0" applyNumberFormat="1" applyFill="1" applyAlignment="1">
      <alignment horizontal="center"/>
    </xf>
    <xf numFmtId="2" fontId="0" fillId="0" borderId="0" xfId="0" applyNumberFormat="1" applyAlignment="1">
      <alignment horizontal="center"/>
    </xf>
    <xf numFmtId="0" fontId="5" fillId="10" borderId="0" xfId="0" applyFont="1" applyFill="1"/>
    <xf numFmtId="0" fontId="4" fillId="4" borderId="0" xfId="0" applyFont="1" applyFill="1"/>
    <xf numFmtId="0" fontId="8" fillId="0" borderId="0" xfId="0" applyFont="1" applyAlignment="1">
      <alignment horizontal="center" vertical="center"/>
    </xf>
    <xf numFmtId="0" fontId="8" fillId="0" borderId="11" xfId="0" applyFont="1" applyBorder="1" applyAlignment="1">
      <alignment horizontal="center" vertical="center"/>
    </xf>
    <xf numFmtId="1" fontId="8" fillId="0" borderId="1" xfId="0" applyNumberFormat="1" applyFont="1" applyBorder="1" applyAlignment="1">
      <alignment horizontal="center"/>
    </xf>
    <xf numFmtId="0" fontId="0" fillId="13" borderId="0" xfId="0" applyFill="1" applyAlignment="1">
      <alignment horizontal="center"/>
    </xf>
    <xf numFmtId="0" fontId="0" fillId="14" borderId="17" xfId="0" applyFill="1" applyBorder="1"/>
    <xf numFmtId="0" fontId="0" fillId="14" borderId="17" xfId="0" applyFill="1" applyBorder="1" applyAlignment="1">
      <alignment horizontal="left" vertical="top"/>
    </xf>
    <xf numFmtId="0" fontId="0" fillId="14" borderId="17" xfId="0" applyFill="1" applyBorder="1" applyAlignment="1">
      <alignment horizontal="center"/>
    </xf>
    <xf numFmtId="0" fontId="0" fillId="14" borderId="17" xfId="0" applyFill="1" applyBorder="1" applyAlignment="1">
      <alignment horizontal="left" vertical="top" wrapText="1"/>
    </xf>
    <xf numFmtId="0" fontId="4" fillId="12" borderId="8" xfId="0" applyFont="1" applyFill="1" applyBorder="1" applyAlignment="1">
      <alignment horizontal="center" vertical="center" wrapText="1"/>
    </xf>
    <xf numFmtId="0" fontId="4" fillId="12" borderId="9" xfId="0" applyFont="1" applyFill="1" applyBorder="1" applyAlignment="1">
      <alignment horizontal="center" vertical="center" wrapText="1"/>
    </xf>
    <xf numFmtId="2" fontId="4" fillId="12" borderId="8" xfId="0" applyNumberFormat="1" applyFont="1" applyFill="1" applyBorder="1" applyAlignment="1">
      <alignment horizontal="center" vertical="center" wrapText="1"/>
    </xf>
    <xf numFmtId="0" fontId="0" fillId="13" borderId="6"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1" fontId="8" fillId="0" borderId="0" xfId="0" applyNumberFormat="1" applyFont="1" applyAlignment="1">
      <alignment horizontal="center"/>
    </xf>
    <xf numFmtId="0" fontId="0" fillId="13" borderId="8" xfId="0" applyFill="1" applyBorder="1" applyAlignment="1">
      <alignment horizontal="center"/>
    </xf>
    <xf numFmtId="0" fontId="4" fillId="0" borderId="0" xfId="0" applyFont="1" applyAlignment="1">
      <alignment horizontal="left" vertical="top"/>
    </xf>
    <xf numFmtId="0" fontId="4" fillId="4" borderId="8" xfId="0" applyFont="1" applyFill="1" applyBorder="1" applyAlignment="1">
      <alignment horizontal="left" vertical="top"/>
    </xf>
    <xf numFmtId="0" fontId="0" fillId="4" borderId="9" xfId="0" applyFill="1" applyBorder="1" applyAlignment="1">
      <alignment vertical="top"/>
    </xf>
    <xf numFmtId="0" fontId="4" fillId="4" borderId="8" xfId="0" applyFont="1" applyFill="1" applyBorder="1" applyAlignment="1">
      <alignment horizontal="center" vertical="top"/>
    </xf>
    <xf numFmtId="0" fontId="4" fillId="4" borderId="2" xfId="0" applyFont="1" applyFill="1" applyBorder="1" applyAlignment="1">
      <alignment horizontal="center" vertical="top"/>
    </xf>
    <xf numFmtId="0" fontId="4" fillId="4" borderId="2" xfId="0" applyFont="1" applyFill="1" applyBorder="1" applyAlignment="1">
      <alignment vertical="top"/>
    </xf>
    <xf numFmtId="0" fontId="0" fillId="14" borderId="2" xfId="0" applyFill="1" applyBorder="1" applyAlignment="1">
      <alignment horizontal="center" vertical="top"/>
    </xf>
    <xf numFmtId="0" fontId="5" fillId="14" borderId="8" xfId="0" applyFont="1" applyFill="1" applyBorder="1" applyAlignment="1">
      <alignment horizontal="left" vertical="top"/>
    </xf>
    <xf numFmtId="0" fontId="5" fillId="14" borderId="2" xfId="0" applyFont="1" applyFill="1" applyBorder="1" applyAlignment="1">
      <alignment horizontal="center" vertical="center"/>
    </xf>
    <xf numFmtId="0" fontId="0" fillId="14" borderId="8" xfId="0" applyFill="1" applyBorder="1" applyAlignment="1">
      <alignment horizontal="center" vertical="center"/>
    </xf>
    <xf numFmtId="0" fontId="0" fillId="14" borderId="4" xfId="0" applyFill="1" applyBorder="1" applyAlignment="1">
      <alignment horizontal="center" vertical="top"/>
    </xf>
    <xf numFmtId="0" fontId="5" fillId="14" borderId="1" xfId="0" applyFont="1" applyFill="1" applyBorder="1" applyAlignment="1">
      <alignment horizontal="left" vertical="top"/>
    </xf>
    <xf numFmtId="0" fontId="5" fillId="14" borderId="4" xfId="0" applyFont="1" applyFill="1" applyBorder="1" applyAlignment="1">
      <alignment horizontal="center" vertical="center"/>
    </xf>
    <xf numFmtId="0" fontId="0" fillId="14" borderId="1" xfId="0" applyFill="1" applyBorder="1" applyAlignment="1">
      <alignment horizontal="center" vertical="center"/>
    </xf>
    <xf numFmtId="0" fontId="5" fillId="14" borderId="8" xfId="0" applyFont="1" applyFill="1" applyBorder="1" applyAlignment="1">
      <alignment horizontal="left" vertical="top" wrapText="1"/>
    </xf>
    <xf numFmtId="0" fontId="5" fillId="14" borderId="1" xfId="0" applyFont="1" applyFill="1" applyBorder="1" applyAlignment="1">
      <alignment horizontal="left" vertical="top" wrapText="1"/>
    </xf>
    <xf numFmtId="0" fontId="0" fillId="14" borderId="12" xfId="0" applyFill="1" applyBorder="1" applyAlignment="1">
      <alignment horizontal="center" vertical="top"/>
    </xf>
    <xf numFmtId="0" fontId="0" fillId="14" borderId="13" xfId="0" applyFill="1" applyBorder="1" applyAlignment="1">
      <alignment horizontal="left" vertical="top"/>
    </xf>
    <xf numFmtId="0" fontId="5" fillId="14" borderId="12" xfId="0" applyFont="1"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vertical="top"/>
    </xf>
    <xf numFmtId="0" fontId="0" fillId="14" borderId="1" xfId="0" applyFill="1" applyBorder="1" applyAlignment="1">
      <alignment horizontal="left" vertical="top"/>
    </xf>
    <xf numFmtId="0" fontId="0" fillId="14" borderId="10" xfId="0" applyFill="1" applyBorder="1" applyAlignment="1">
      <alignment vertical="top"/>
    </xf>
    <xf numFmtId="0" fontId="9" fillId="14" borderId="18" xfId="0" applyFont="1" applyFill="1" applyBorder="1" applyAlignment="1">
      <alignment vertical="center" wrapText="1"/>
    </xf>
    <xf numFmtId="0" fontId="9" fillId="14" borderId="19" xfId="0" applyFont="1" applyFill="1" applyBorder="1" applyAlignment="1">
      <alignment vertical="center" wrapText="1"/>
    </xf>
    <xf numFmtId="0" fontId="5" fillId="14" borderId="2" xfId="0" quotePrefix="1" applyFont="1" applyFill="1" applyBorder="1" applyAlignment="1">
      <alignment vertical="top"/>
    </xf>
    <xf numFmtId="0" fontId="5" fillId="14" borderId="3" xfId="0" quotePrefix="1" applyFont="1" applyFill="1" applyBorder="1" applyAlignment="1">
      <alignment vertical="top"/>
    </xf>
    <xf numFmtId="0" fontId="5" fillId="14" borderId="4" xfId="0" quotePrefix="1" applyFont="1" applyFill="1" applyBorder="1" applyAlignment="1">
      <alignment vertical="top"/>
    </xf>
    <xf numFmtId="0" fontId="4" fillId="4" borderId="15" xfId="0" applyFont="1" applyFill="1" applyBorder="1" applyAlignment="1">
      <alignment horizontal="center"/>
    </xf>
    <xf numFmtId="0" fontId="0" fillId="13" borderId="9" xfId="0" applyFill="1" applyBorder="1" applyAlignment="1">
      <alignment horizontal="center"/>
    </xf>
    <xf numFmtId="0" fontId="4" fillId="8" borderId="7"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5" fillId="0" borderId="6" xfId="0" applyFont="1" applyBorder="1" applyAlignment="1">
      <alignment horizontal="center"/>
    </xf>
    <xf numFmtId="0" fontId="0" fillId="0" borderId="1" xfId="0" applyBorder="1"/>
    <xf numFmtId="0" fontId="5" fillId="0" borderId="1" xfId="0" applyFont="1" applyBorder="1" applyAlignment="1">
      <alignment horizontal="center"/>
    </xf>
    <xf numFmtId="0" fontId="5" fillId="0" borderId="10" xfId="0" applyFont="1" applyBorder="1" applyAlignment="1">
      <alignment horizontal="center"/>
    </xf>
    <xf numFmtId="0" fontId="4" fillId="12" borderId="3" xfId="0" applyFont="1" applyFill="1" applyBorder="1" applyAlignment="1">
      <alignment horizontal="center"/>
    </xf>
    <xf numFmtId="1" fontId="8" fillId="0" borderId="10" xfId="0" applyNumberFormat="1" applyFont="1" applyBorder="1" applyAlignment="1">
      <alignment horizontal="center"/>
    </xf>
    <xf numFmtId="0" fontId="4" fillId="4" borderId="2"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0" fillId="0" borderId="5" xfId="0" applyBorder="1" applyAlignment="1">
      <alignment horizontal="center"/>
    </xf>
    <xf numFmtId="0" fontId="0" fillId="0" borderId="1" xfId="0" applyBorder="1" applyAlignment="1">
      <alignment horizontal="center"/>
    </xf>
    <xf numFmtId="0" fontId="0" fillId="0" borderId="11" xfId="0" applyBorder="1" applyAlignment="1">
      <alignment horizontal="center"/>
    </xf>
    <xf numFmtId="0" fontId="14" fillId="0" borderId="0" xfId="0" applyFont="1" applyAlignment="1">
      <alignment horizontal="center"/>
    </xf>
    <xf numFmtId="0" fontId="0" fillId="13" borderId="1" xfId="0" applyFill="1" applyBorder="1" applyAlignment="1">
      <alignment horizontal="center"/>
    </xf>
    <xf numFmtId="0" fontId="0" fillId="13" borderId="10" xfId="0" applyFill="1" applyBorder="1" applyAlignment="1">
      <alignment horizontal="center"/>
    </xf>
    <xf numFmtId="0" fontId="4" fillId="3" borderId="16" xfId="0" applyFont="1" applyFill="1" applyBorder="1" applyAlignment="1">
      <alignment horizontal="center" vertical="center" wrapText="1"/>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4" fillId="6" borderId="13" xfId="0" applyFont="1" applyFill="1" applyBorder="1" applyAlignment="1">
      <alignment horizontal="center" vertical="center"/>
    </xf>
    <xf numFmtId="0" fontId="4" fillId="7" borderId="13" xfId="0" applyFont="1" applyFill="1" applyBorder="1" applyAlignment="1">
      <alignment horizontal="center" vertical="center"/>
    </xf>
    <xf numFmtId="0" fontId="4" fillId="9" borderId="13" xfId="0" applyFont="1" applyFill="1" applyBorder="1" applyAlignment="1">
      <alignment horizontal="center" vertical="center"/>
    </xf>
    <xf numFmtId="0" fontId="4" fillId="4" borderId="13" xfId="0" applyFont="1" applyFill="1" applyBorder="1" applyAlignment="1">
      <alignment horizontal="center" vertical="center"/>
    </xf>
    <xf numFmtId="0" fontId="4" fillId="12" borderId="13" xfId="0" applyFont="1" applyFill="1" applyBorder="1" applyAlignment="1">
      <alignment horizontal="center" vertical="center"/>
    </xf>
    <xf numFmtId="0" fontId="4" fillId="10" borderId="13" xfId="0" applyFont="1" applyFill="1" applyBorder="1" applyAlignment="1">
      <alignment horizontal="center" vertical="center"/>
    </xf>
    <xf numFmtId="0" fontId="4" fillId="5" borderId="13" xfId="0" applyFont="1" applyFill="1" applyBorder="1" applyAlignment="1">
      <alignment horizontal="center" vertical="center"/>
    </xf>
    <xf numFmtId="0" fontId="4" fillId="8" borderId="14" xfId="0" applyFont="1" applyFill="1" applyBorder="1" applyAlignment="1">
      <alignment horizontal="center" vertical="center"/>
    </xf>
    <xf numFmtId="0" fontId="5" fillId="0" borderId="8" xfId="0" applyFont="1" applyBorder="1" applyAlignment="1">
      <alignment horizontal="center"/>
    </xf>
    <xf numFmtId="0" fontId="5" fillId="0" borderId="9" xfId="0" applyFont="1" applyBorder="1" applyAlignment="1">
      <alignment horizontal="center"/>
    </xf>
    <xf numFmtId="164" fontId="4" fillId="3" borderId="13" xfId="0" applyNumberFormat="1"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0" borderId="8" xfId="0" applyFont="1" applyBorder="1"/>
    <xf numFmtId="49" fontId="0" fillId="12" borderId="0" xfId="0" applyNumberFormat="1" applyFill="1" applyAlignment="1">
      <alignment horizontal="center"/>
    </xf>
    <xf numFmtId="0" fontId="0" fillId="16" borderId="0" xfId="0" applyFill="1"/>
    <xf numFmtId="0" fontId="4" fillId="16" borderId="0" xfId="0" quotePrefix="1" applyFont="1" applyFill="1" applyAlignment="1">
      <alignment horizontal="center"/>
    </xf>
    <xf numFmtId="0" fontId="5" fillId="16" borderId="0" xfId="0" applyFont="1" applyFill="1"/>
    <xf numFmtId="0" fontId="0" fillId="16" borderId="0" xfId="0" applyFill="1" applyAlignment="1">
      <alignment horizontal="center"/>
    </xf>
    <xf numFmtId="0" fontId="4" fillId="16" borderId="2" xfId="0" applyFont="1" applyFill="1" applyBorder="1" applyAlignment="1">
      <alignment horizontal="center"/>
    </xf>
    <xf numFmtId="0" fontId="4" fillId="16" borderId="3" xfId="0" applyFont="1" applyFill="1" applyBorder="1" applyAlignment="1">
      <alignment horizontal="center"/>
    </xf>
    <xf numFmtId="0" fontId="4" fillId="16" borderId="0" xfId="0" applyFont="1" applyFill="1" applyAlignment="1">
      <alignment horizontal="center"/>
    </xf>
    <xf numFmtId="0" fontId="4" fillId="16" borderId="4" xfId="0" applyFont="1" applyFill="1" applyBorder="1" applyAlignment="1">
      <alignment horizontal="center"/>
    </xf>
    <xf numFmtId="0" fontId="6" fillId="16" borderId="0" xfId="0" applyFont="1" applyFill="1"/>
    <xf numFmtId="49" fontId="0" fillId="16" borderId="0" xfId="0" applyNumberFormat="1" applyFill="1"/>
    <xf numFmtId="0" fontId="5" fillId="12" borderId="0" xfId="0" applyFont="1" applyFill="1" applyAlignment="1">
      <alignment horizontal="center"/>
    </xf>
    <xf numFmtId="0" fontId="4" fillId="12" borderId="0" xfId="0" quotePrefix="1" applyFont="1" applyFill="1" applyAlignment="1">
      <alignment horizontal="center"/>
    </xf>
    <xf numFmtId="0" fontId="5" fillId="12" borderId="0" xfId="0" applyFont="1" applyFill="1"/>
    <xf numFmtId="0" fontId="0" fillId="12" borderId="0" xfId="0" applyFill="1" applyAlignment="1">
      <alignment horizontal="center"/>
    </xf>
    <xf numFmtId="0" fontId="4" fillId="12" borderId="2" xfId="0" applyFont="1" applyFill="1" applyBorder="1" applyAlignment="1">
      <alignment horizontal="center"/>
    </xf>
    <xf numFmtId="0" fontId="6" fillId="12" borderId="0" xfId="0" applyFont="1" applyFill="1"/>
    <xf numFmtId="0" fontId="0" fillId="0" borderId="7" xfId="0" applyBorder="1" applyAlignment="1">
      <alignment horizontal="center"/>
    </xf>
    <xf numFmtId="0" fontId="5" fillId="16" borderId="0" xfId="0" applyFont="1" applyFill="1" applyAlignment="1">
      <alignment horizontal="center"/>
    </xf>
    <xf numFmtId="0" fontId="5" fillId="5" borderId="0" xfId="0" applyFont="1" applyFill="1" applyAlignment="1">
      <alignment horizontal="center"/>
    </xf>
    <xf numFmtId="0" fontId="0" fillId="19" borderId="0" xfId="0" applyFill="1"/>
    <xf numFmtId="0" fontId="4" fillId="19" borderId="0" xfId="0" applyFont="1" applyFill="1" applyAlignment="1">
      <alignment horizontal="center"/>
    </xf>
    <xf numFmtId="164" fontId="0" fillId="19" borderId="0" xfId="0" applyNumberFormat="1" applyFill="1" applyAlignment="1">
      <alignment horizontal="center"/>
    </xf>
    <xf numFmtId="0" fontId="4" fillId="19" borderId="4" xfId="0" applyFont="1" applyFill="1" applyBorder="1" applyAlignment="1">
      <alignment horizontal="center"/>
    </xf>
    <xf numFmtId="0" fontId="5" fillId="19" borderId="0" xfId="0" applyFont="1" applyFill="1" applyAlignment="1">
      <alignment horizontal="center"/>
    </xf>
    <xf numFmtId="0" fontId="6" fillId="20" borderId="0" xfId="0" applyFont="1" applyFill="1"/>
    <xf numFmtId="164" fontId="0" fillId="20" borderId="0" xfId="0" applyNumberFormat="1" applyFill="1"/>
    <xf numFmtId="164" fontId="0" fillId="20" borderId="0" xfId="0" applyNumberFormat="1" applyFill="1" applyAlignment="1">
      <alignment horizontal="center"/>
    </xf>
    <xf numFmtId="0" fontId="4" fillId="20" borderId="0" xfId="0" applyFont="1" applyFill="1" applyAlignment="1">
      <alignment horizontal="center"/>
    </xf>
    <xf numFmtId="0" fontId="5" fillId="20" borderId="0" xfId="0" applyFont="1" applyFill="1" applyAlignment="1">
      <alignment horizontal="center"/>
    </xf>
    <xf numFmtId="0" fontId="5" fillId="20" borderId="0" xfId="0" applyFont="1" applyFill="1"/>
    <xf numFmtId="0" fontId="4" fillId="20" borderId="2" xfId="0" applyFont="1" applyFill="1" applyBorder="1" applyAlignment="1">
      <alignment horizontal="center"/>
    </xf>
    <xf numFmtId="0" fontId="4" fillId="20" borderId="3" xfId="0" applyFont="1" applyFill="1" applyBorder="1" applyAlignment="1">
      <alignment horizontal="center"/>
    </xf>
    <xf numFmtId="0" fontId="0" fillId="20" borderId="0" xfId="0" applyFill="1"/>
    <xf numFmtId="0" fontId="4" fillId="20" borderId="4" xfId="0" applyFont="1" applyFill="1" applyBorder="1" applyAlignment="1">
      <alignment horizontal="center"/>
    </xf>
    <xf numFmtId="0" fontId="6" fillId="18" borderId="0" xfId="0" applyFont="1" applyFill="1"/>
    <xf numFmtId="164" fontId="0" fillId="18" borderId="0" xfId="0" applyNumberFormat="1" applyFill="1"/>
    <xf numFmtId="164" fontId="0" fillId="18" borderId="0" xfId="0" applyNumberFormat="1" applyFill="1" applyAlignment="1">
      <alignment horizontal="center"/>
    </xf>
    <xf numFmtId="0" fontId="4" fillId="18" borderId="0" xfId="0" applyFont="1" applyFill="1" applyAlignment="1">
      <alignment horizontal="center"/>
    </xf>
    <xf numFmtId="0" fontId="5" fillId="18" borderId="0" xfId="0" applyFont="1" applyFill="1" applyAlignment="1">
      <alignment horizontal="center"/>
    </xf>
    <xf numFmtId="0" fontId="4" fillId="18" borderId="0" xfId="0" quotePrefix="1" applyFont="1" applyFill="1" applyAlignment="1">
      <alignment horizontal="center"/>
    </xf>
    <xf numFmtId="0" fontId="5" fillId="18" borderId="0" xfId="0" applyFont="1" applyFill="1"/>
    <xf numFmtId="0" fontId="4" fillId="18" borderId="2" xfId="0" applyFont="1" applyFill="1" applyBorder="1" applyAlignment="1">
      <alignment horizontal="center"/>
    </xf>
    <xf numFmtId="0" fontId="4" fillId="18" borderId="3" xfId="0" applyFont="1" applyFill="1" applyBorder="1" applyAlignment="1">
      <alignment horizontal="center"/>
    </xf>
    <xf numFmtId="0" fontId="0" fillId="18" borderId="0" xfId="0" applyFill="1"/>
    <xf numFmtId="0" fontId="4" fillId="18" borderId="4" xfId="0" applyFont="1" applyFill="1" applyBorder="1" applyAlignment="1">
      <alignment horizontal="center"/>
    </xf>
    <xf numFmtId="0" fontId="5" fillId="10" borderId="0" xfId="0" applyFont="1" applyFill="1" applyAlignment="1">
      <alignment horizontal="center"/>
    </xf>
    <xf numFmtId="0" fontId="4" fillId="10" borderId="0" xfId="0" quotePrefix="1" applyFont="1" applyFill="1" applyAlignment="1">
      <alignment horizontal="center"/>
    </xf>
    <xf numFmtId="0" fontId="6" fillId="21" borderId="0" xfId="0" applyFont="1" applyFill="1"/>
    <xf numFmtId="164" fontId="0" fillId="21" borderId="0" xfId="0" applyNumberFormat="1" applyFill="1"/>
    <xf numFmtId="164" fontId="0" fillId="21" borderId="0" xfId="0" applyNumberFormat="1" applyFill="1" applyAlignment="1">
      <alignment horizontal="center"/>
    </xf>
    <xf numFmtId="0" fontId="4" fillId="21" borderId="0" xfId="0" applyFont="1" applyFill="1" applyAlignment="1">
      <alignment horizontal="center"/>
    </xf>
    <xf numFmtId="0" fontId="5" fillId="21" borderId="0" xfId="0" applyFont="1" applyFill="1" applyAlignment="1">
      <alignment horizontal="center"/>
    </xf>
    <xf numFmtId="0" fontId="4" fillId="21" borderId="0" xfId="0" quotePrefix="1" applyFont="1" applyFill="1" applyAlignment="1">
      <alignment horizontal="center"/>
    </xf>
    <xf numFmtId="0" fontId="5" fillId="21" borderId="0" xfId="0" applyFont="1" applyFill="1"/>
    <xf numFmtId="0" fontId="4" fillId="21" borderId="2" xfId="0" applyFont="1" applyFill="1" applyBorder="1" applyAlignment="1">
      <alignment horizontal="center"/>
    </xf>
    <xf numFmtId="0" fontId="4" fillId="21" borderId="3" xfId="0" applyFont="1" applyFill="1" applyBorder="1" applyAlignment="1">
      <alignment horizontal="center"/>
    </xf>
    <xf numFmtId="0" fontId="0" fillId="21" borderId="0" xfId="0" applyFill="1"/>
    <xf numFmtId="0" fontId="4" fillId="21" borderId="4" xfId="0" applyFont="1" applyFill="1" applyBorder="1" applyAlignment="1">
      <alignment horizontal="center"/>
    </xf>
    <xf numFmtId="0" fontId="6" fillId="17" borderId="0" xfId="0" applyFont="1" applyFill="1"/>
    <xf numFmtId="164" fontId="0" fillId="17" borderId="0" xfId="0" applyNumberFormat="1" applyFill="1"/>
    <xf numFmtId="164" fontId="0" fillId="17" borderId="0" xfId="0" applyNumberFormat="1" applyFill="1" applyAlignment="1">
      <alignment horizontal="center"/>
    </xf>
    <xf numFmtId="0" fontId="4" fillId="17" borderId="0" xfId="0" applyFont="1" applyFill="1" applyAlignment="1">
      <alignment horizontal="center"/>
    </xf>
    <xf numFmtId="0" fontId="5" fillId="17" borderId="0" xfId="0" applyFont="1" applyFill="1" applyAlignment="1">
      <alignment horizontal="center"/>
    </xf>
    <xf numFmtId="0" fontId="4" fillId="17" borderId="0" xfId="0" quotePrefix="1" applyFont="1" applyFill="1" applyAlignment="1">
      <alignment horizontal="center"/>
    </xf>
    <xf numFmtId="0" fontId="5" fillId="17" borderId="0" xfId="0" applyFont="1" applyFill="1"/>
    <xf numFmtId="0" fontId="4" fillId="17" borderId="2" xfId="0" applyFont="1" applyFill="1" applyBorder="1" applyAlignment="1">
      <alignment horizontal="center"/>
    </xf>
    <xf numFmtId="0" fontId="4" fillId="17" borderId="3" xfId="0" applyFont="1" applyFill="1" applyBorder="1" applyAlignment="1">
      <alignment horizontal="center"/>
    </xf>
    <xf numFmtId="0" fontId="4" fillId="17" borderId="4" xfId="0" applyFont="1" applyFill="1" applyBorder="1" applyAlignment="1">
      <alignment horizontal="center"/>
    </xf>
    <xf numFmtId="0" fontId="5" fillId="4" borderId="0" xfId="0" applyFont="1" applyFill="1" applyAlignment="1">
      <alignment horizontal="center"/>
    </xf>
    <xf numFmtId="0" fontId="5" fillId="9" borderId="0" xfId="0" applyFont="1" applyFill="1" applyAlignment="1">
      <alignment horizontal="center"/>
    </xf>
    <xf numFmtId="0" fontId="5" fillId="7" borderId="0" xfId="0" applyFont="1" applyFill="1" applyAlignment="1">
      <alignment horizontal="center"/>
    </xf>
    <xf numFmtId="0" fontId="5" fillId="6" borderId="0" xfId="0" applyFont="1" applyFill="1" applyAlignment="1">
      <alignment horizontal="center"/>
    </xf>
    <xf numFmtId="0" fontId="4" fillId="17" borderId="5" xfId="0" applyFont="1" applyFill="1" applyBorder="1" applyAlignment="1">
      <alignment horizontal="center" vertical="center" wrapText="1"/>
    </xf>
    <xf numFmtId="0" fontId="4" fillId="21" borderId="5" xfId="0" applyFont="1" applyFill="1" applyBorder="1" applyAlignment="1">
      <alignment horizontal="center" vertical="center" wrapText="1"/>
    </xf>
    <xf numFmtId="0" fontId="4" fillId="20" borderId="5" xfId="0" applyFont="1" applyFill="1" applyBorder="1" applyAlignment="1">
      <alignment horizontal="center" vertical="center" wrapText="1"/>
    </xf>
    <xf numFmtId="0" fontId="4" fillId="19" borderId="5" xfId="0" applyFont="1" applyFill="1" applyBorder="1" applyAlignment="1">
      <alignment horizontal="center" vertical="center" wrapText="1"/>
    </xf>
    <xf numFmtId="0" fontId="4" fillId="19" borderId="3" xfId="0" applyFont="1" applyFill="1" applyBorder="1" applyAlignment="1">
      <alignment horizontal="center"/>
    </xf>
    <xf numFmtId="0" fontId="4" fillId="17" borderId="13" xfId="0" applyFont="1" applyFill="1" applyBorder="1" applyAlignment="1">
      <alignment horizontal="center" vertical="center"/>
    </xf>
    <xf numFmtId="0" fontId="4" fillId="21" borderId="13" xfId="0" applyFont="1" applyFill="1" applyBorder="1" applyAlignment="1">
      <alignment horizontal="center" vertical="center"/>
    </xf>
    <xf numFmtId="0" fontId="4" fillId="18" borderId="13" xfId="0" applyFont="1" applyFill="1" applyBorder="1" applyAlignment="1">
      <alignment horizontal="center" vertical="center"/>
    </xf>
    <xf numFmtId="0" fontId="4" fillId="20" borderId="13" xfId="0" applyFont="1" applyFill="1" applyBorder="1" applyAlignment="1">
      <alignment horizontal="center" vertical="center"/>
    </xf>
    <xf numFmtId="0" fontId="4" fillId="19" borderId="13" xfId="0" applyFont="1" applyFill="1" applyBorder="1" applyAlignment="1">
      <alignment horizontal="center" vertical="center"/>
    </xf>
    <xf numFmtId="164" fontId="0" fillId="12" borderId="0" xfId="0" applyNumberFormat="1" applyFill="1" applyAlignment="1">
      <alignment horizontal="center"/>
    </xf>
    <xf numFmtId="0" fontId="4" fillId="12" borderId="0" xfId="0" applyFont="1" applyFill="1" applyAlignment="1">
      <alignment horizontal="center"/>
    </xf>
    <xf numFmtId="164" fontId="0" fillId="4" borderId="0" xfId="0" applyNumberFormat="1" applyFill="1" applyAlignment="1">
      <alignment horizontal="center"/>
    </xf>
    <xf numFmtId="0" fontId="4" fillId="4" borderId="0" xfId="0" applyFont="1" applyFill="1" applyAlignment="1">
      <alignment horizontal="center"/>
    </xf>
    <xf numFmtId="164" fontId="0" fillId="9" borderId="0" xfId="0" applyNumberFormat="1" applyFill="1" applyAlignment="1">
      <alignment horizontal="center"/>
    </xf>
    <xf numFmtId="0" fontId="4" fillId="9" borderId="0" xfId="0" applyFont="1" applyFill="1" applyAlignment="1">
      <alignment horizontal="center"/>
    </xf>
    <xf numFmtId="0" fontId="4" fillId="6" borderId="0" xfId="0" applyFont="1" applyFill="1" applyAlignment="1">
      <alignment horizontal="center"/>
    </xf>
    <xf numFmtId="49" fontId="0" fillId="6" borderId="0" xfId="0" applyNumberFormat="1" applyFill="1" applyAlignment="1">
      <alignment horizontal="center"/>
    </xf>
    <xf numFmtId="0" fontId="14" fillId="6" borderId="0" xfId="0" applyFont="1" applyFill="1" applyAlignment="1">
      <alignment horizontal="center"/>
    </xf>
    <xf numFmtId="165" fontId="5" fillId="0" borderId="8" xfId="0" applyNumberFormat="1" applyFont="1" applyBorder="1" applyAlignment="1">
      <alignment horizontal="center"/>
    </xf>
    <xf numFmtId="2" fontId="0" fillId="0" borderId="8" xfId="0" applyNumberFormat="1" applyBorder="1" applyAlignment="1">
      <alignment horizontal="center"/>
    </xf>
    <xf numFmtId="0" fontId="0" fillId="0" borderId="9" xfId="0" applyBorder="1" applyAlignment="1">
      <alignment horizontal="center"/>
    </xf>
    <xf numFmtId="0" fontId="0" fillId="4" borderId="7" xfId="0" applyFill="1" applyBorder="1" applyAlignment="1">
      <alignment horizontal="center"/>
    </xf>
    <xf numFmtId="0" fontId="0" fillId="4" borderId="5" xfId="0" applyFill="1" applyBorder="1" applyAlignment="1">
      <alignment horizontal="center"/>
    </xf>
    <xf numFmtId="0" fontId="0" fillId="4" borderId="11" xfId="0" applyFill="1" applyBorder="1" applyAlignment="1">
      <alignment horizontal="center"/>
    </xf>
    <xf numFmtId="165" fontId="5" fillId="0" borderId="0" xfId="0" applyNumberFormat="1" applyFont="1" applyAlignment="1">
      <alignment horizontal="center"/>
    </xf>
    <xf numFmtId="0" fontId="0" fillId="0" borderId="6" xfId="0" applyBorder="1" applyAlignment="1">
      <alignment horizontal="center"/>
    </xf>
    <xf numFmtId="165" fontId="5" fillId="0" borderId="1" xfId="0" applyNumberFormat="1" applyFont="1" applyBorder="1" applyAlignment="1">
      <alignment horizontal="center"/>
    </xf>
    <xf numFmtId="2" fontId="0" fillId="0" borderId="1" xfId="0" applyNumberFormat="1" applyBorder="1" applyAlignment="1">
      <alignment horizontal="center"/>
    </xf>
    <xf numFmtId="0" fontId="0" fillId="0" borderId="10" xfId="0" applyBorder="1" applyAlignment="1">
      <alignment horizontal="center"/>
    </xf>
    <xf numFmtId="164" fontId="4" fillId="0" borderId="0" xfId="0" applyNumberFormat="1" applyFont="1" applyAlignment="1">
      <alignment horizontal="center"/>
    </xf>
    <xf numFmtId="164" fontId="0" fillId="0" borderId="1" xfId="0" applyNumberFormat="1" applyBorder="1" applyAlignment="1">
      <alignment horizontal="center"/>
    </xf>
    <xf numFmtId="0" fontId="4" fillId="19" borderId="2" xfId="0" applyFont="1" applyFill="1" applyBorder="1" applyAlignment="1">
      <alignment horizontal="center"/>
    </xf>
    <xf numFmtId="0" fontId="4" fillId="0" borderId="0" xfId="2" applyFont="1" applyAlignment="1">
      <alignment horizontal="center" textRotation="90" wrapText="1"/>
    </xf>
    <xf numFmtId="0" fontId="4" fillId="12" borderId="4" xfId="0" applyFont="1" applyFill="1" applyBorder="1" applyAlignment="1">
      <alignment horizontal="center"/>
    </xf>
    <xf numFmtId="0" fontId="4" fillId="8" borderId="8" xfId="0" applyFont="1" applyFill="1" applyBorder="1" applyAlignment="1">
      <alignment horizontal="center"/>
    </xf>
    <xf numFmtId="164" fontId="4" fillId="8" borderId="9" xfId="0" applyNumberFormat="1" applyFont="1" applyFill="1" applyBorder="1" applyAlignment="1">
      <alignment horizontal="center"/>
    </xf>
    <xf numFmtId="0" fontId="4" fillId="5" borderId="0" xfId="0" applyFont="1" applyFill="1" applyAlignment="1">
      <alignment horizontal="center"/>
    </xf>
    <xf numFmtId="164" fontId="4" fillId="5" borderId="6" xfId="0" applyNumberFormat="1" applyFont="1" applyFill="1" applyBorder="1" applyAlignment="1">
      <alignment horizontal="center"/>
    </xf>
    <xf numFmtId="164" fontId="4" fillId="19" borderId="6" xfId="0" applyNumberFormat="1" applyFont="1" applyFill="1" applyBorder="1" applyAlignment="1">
      <alignment horizontal="center"/>
    </xf>
    <xf numFmtId="164" fontId="4" fillId="20" borderId="6" xfId="0" applyNumberFormat="1" applyFont="1" applyFill="1" applyBorder="1" applyAlignment="1">
      <alignment horizontal="center"/>
    </xf>
    <xf numFmtId="164" fontId="4" fillId="11" borderId="6" xfId="0" applyNumberFormat="1" applyFont="1" applyFill="1" applyBorder="1" applyAlignment="1">
      <alignment horizontal="center"/>
    </xf>
    <xf numFmtId="164" fontId="4" fillId="10" borderId="6" xfId="0" applyNumberFormat="1" applyFont="1" applyFill="1" applyBorder="1" applyAlignment="1">
      <alignment horizontal="center"/>
    </xf>
    <xf numFmtId="164" fontId="4" fillId="21" borderId="6" xfId="0" applyNumberFormat="1" applyFont="1" applyFill="1" applyBorder="1" applyAlignment="1">
      <alignment horizontal="center"/>
    </xf>
    <xf numFmtId="164" fontId="4" fillId="17" borderId="6" xfId="0" applyNumberFormat="1" applyFont="1" applyFill="1" applyBorder="1" applyAlignment="1">
      <alignment horizontal="center"/>
    </xf>
    <xf numFmtId="164" fontId="4" fillId="12" borderId="6" xfId="0" applyNumberFormat="1" applyFont="1" applyFill="1" applyBorder="1" applyAlignment="1">
      <alignment horizontal="center"/>
    </xf>
    <xf numFmtId="164" fontId="4" fillId="4" borderId="6" xfId="0" applyNumberFormat="1" applyFont="1" applyFill="1" applyBorder="1" applyAlignment="1">
      <alignment horizontal="center"/>
    </xf>
    <xf numFmtId="164" fontId="4" fillId="9" borderId="6" xfId="0" applyNumberFormat="1" applyFont="1" applyFill="1" applyBorder="1" applyAlignment="1">
      <alignment horizontal="center"/>
    </xf>
    <xf numFmtId="164" fontId="4" fillId="7" borderId="6" xfId="0" applyNumberFormat="1" applyFont="1" applyFill="1" applyBorder="1" applyAlignment="1">
      <alignment horizontal="center"/>
    </xf>
    <xf numFmtId="0" fontId="4" fillId="6" borderId="1" xfId="0" applyFont="1" applyFill="1" applyBorder="1" applyAlignment="1">
      <alignment horizontal="center"/>
    </xf>
    <xf numFmtId="164" fontId="4" fillId="6" borderId="10" xfId="0" applyNumberFormat="1" applyFont="1" applyFill="1" applyBorder="1" applyAlignment="1">
      <alignment horizontal="center"/>
    </xf>
    <xf numFmtId="49" fontId="4" fillId="0" borderId="0" xfId="0" applyNumberFormat="1" applyFont="1" applyAlignment="1">
      <alignment horizontal="center"/>
    </xf>
    <xf numFmtId="49" fontId="5" fillId="0" borderId="0" xfId="0" applyNumberFormat="1" applyFont="1" applyAlignment="1">
      <alignment horizontal="center"/>
    </xf>
    <xf numFmtId="0" fontId="4" fillId="15" borderId="2" xfId="0" quotePrefix="1" applyFont="1" applyFill="1" applyBorder="1" applyAlignment="1">
      <alignment horizontal="center"/>
    </xf>
    <xf numFmtId="0" fontId="4" fillId="15" borderId="3" xfId="0" quotePrefix="1" applyFont="1" applyFill="1" applyBorder="1" applyAlignment="1">
      <alignment horizontal="center"/>
    </xf>
    <xf numFmtId="0" fontId="5" fillId="0" borderId="1" xfId="0" applyFont="1" applyBorder="1"/>
    <xf numFmtId="0" fontId="4" fillId="3" borderId="13" xfId="0" applyFont="1" applyFill="1" applyBorder="1" applyAlignment="1">
      <alignment vertical="center" wrapText="1"/>
    </xf>
    <xf numFmtId="0" fontId="4" fillId="8" borderId="2" xfId="0" applyFont="1" applyFill="1" applyBorder="1" applyAlignment="1">
      <alignment horizontal="center"/>
    </xf>
    <xf numFmtId="164" fontId="4" fillId="8" borderId="2" xfId="0" applyNumberFormat="1" applyFont="1" applyFill="1" applyBorder="1" applyAlignment="1">
      <alignment horizontal="center"/>
    </xf>
    <xf numFmtId="164" fontId="4" fillId="5" borderId="3" xfId="0" applyNumberFormat="1" applyFont="1" applyFill="1" applyBorder="1" applyAlignment="1">
      <alignment horizontal="center"/>
    </xf>
    <xf numFmtId="164" fontId="4" fillId="19" borderId="3" xfId="0" applyNumberFormat="1" applyFont="1" applyFill="1" applyBorder="1" applyAlignment="1">
      <alignment horizontal="center"/>
    </xf>
    <xf numFmtId="164" fontId="4" fillId="20" borderId="3" xfId="0" applyNumberFormat="1" applyFont="1" applyFill="1" applyBorder="1" applyAlignment="1">
      <alignment horizontal="center"/>
    </xf>
    <xf numFmtId="0" fontId="4" fillId="11" borderId="3" xfId="0" applyFont="1" applyFill="1" applyBorder="1" applyAlignment="1">
      <alignment horizontal="center"/>
    </xf>
    <xf numFmtId="164" fontId="4" fillId="11" borderId="3" xfId="0" applyNumberFormat="1" applyFont="1" applyFill="1" applyBorder="1" applyAlignment="1">
      <alignment horizontal="center"/>
    </xf>
    <xf numFmtId="49" fontId="4" fillId="10" borderId="3" xfId="0" applyNumberFormat="1" applyFont="1" applyFill="1" applyBorder="1" applyAlignment="1">
      <alignment horizontal="center"/>
    </xf>
    <xf numFmtId="164" fontId="4" fillId="21" borderId="3" xfId="0" applyNumberFormat="1" applyFont="1" applyFill="1" applyBorder="1" applyAlignment="1">
      <alignment horizontal="center"/>
    </xf>
    <xf numFmtId="164" fontId="4" fillId="17" borderId="3" xfId="0" applyNumberFormat="1" applyFont="1" applyFill="1" applyBorder="1" applyAlignment="1">
      <alignment horizontal="center"/>
    </xf>
    <xf numFmtId="49" fontId="4" fillId="12" borderId="3" xfId="0" applyNumberFormat="1" applyFont="1" applyFill="1" applyBorder="1" applyAlignment="1">
      <alignment horizontal="center"/>
    </xf>
    <xf numFmtId="164" fontId="4" fillId="4" borderId="3" xfId="0" applyNumberFormat="1" applyFont="1" applyFill="1" applyBorder="1" applyAlignment="1">
      <alignment horizontal="center"/>
    </xf>
    <xf numFmtId="164" fontId="4" fillId="9" borderId="3" xfId="0" applyNumberFormat="1" applyFont="1" applyFill="1" applyBorder="1" applyAlignment="1">
      <alignment horizontal="center"/>
    </xf>
    <xf numFmtId="164" fontId="4" fillId="7" borderId="3" xfId="0" applyNumberFormat="1" applyFont="1" applyFill="1" applyBorder="1" applyAlignment="1">
      <alignment horizontal="center"/>
    </xf>
    <xf numFmtId="164" fontId="4" fillId="6" borderId="4" xfId="0" applyNumberFormat="1" applyFont="1" applyFill="1" applyBorder="1" applyAlignment="1">
      <alignment horizontal="center"/>
    </xf>
    <xf numFmtId="0" fontId="4" fillId="0" borderId="0" xfId="0" applyFont="1"/>
    <xf numFmtId="0" fontId="3" fillId="2" borderId="16"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4" fillId="0" borderId="0" xfId="0" applyFont="1" applyAlignment="1">
      <alignment horizontal="center" vertical="center"/>
    </xf>
    <xf numFmtId="0" fontId="5" fillId="0" borderId="0" xfId="0" applyFont="1" applyAlignment="1">
      <alignment horizontal="left" vertical="top" wrapText="1"/>
    </xf>
    <xf numFmtId="0" fontId="5" fillId="14" borderId="9" xfId="0" applyFont="1" applyFill="1" applyBorder="1" applyAlignment="1">
      <alignment horizontal="center" vertical="center"/>
    </xf>
    <xf numFmtId="0" fontId="5" fillId="14" borderId="10" xfId="0" applyFont="1" applyFill="1" applyBorder="1" applyAlignment="1">
      <alignment horizontal="center" vertical="center"/>
    </xf>
    <xf numFmtId="0" fontId="0" fillId="13" borderId="7" xfId="0" applyFill="1" applyBorder="1" applyAlignment="1">
      <alignment horizontal="center"/>
    </xf>
    <xf numFmtId="166" fontId="4" fillId="8" borderId="9" xfId="0" applyNumberFormat="1" applyFont="1" applyFill="1" applyBorder="1" applyAlignment="1">
      <alignment horizontal="center"/>
    </xf>
    <xf numFmtId="0" fontId="0" fillId="13" borderId="5" xfId="0" applyFill="1" applyBorder="1" applyAlignment="1">
      <alignment horizontal="center"/>
    </xf>
    <xf numFmtId="0" fontId="0" fillId="13" borderId="11" xfId="0" applyFill="1" applyBorder="1" applyAlignment="1">
      <alignment horizontal="center"/>
    </xf>
    <xf numFmtId="0" fontId="0" fillId="0" borderId="8" xfId="0" applyBorder="1"/>
    <xf numFmtId="0" fontId="0" fillId="0" borderId="0" xfId="0" applyBorder="1"/>
    <xf numFmtId="0" fontId="4" fillId="0" borderId="0" xfId="0" applyFont="1" applyBorder="1"/>
    <xf numFmtId="0" fontId="5" fillId="0" borderId="0" xfId="0" applyFont="1" applyBorder="1" applyAlignment="1">
      <alignment horizontal="center"/>
    </xf>
    <xf numFmtId="165" fontId="5" fillId="0" borderId="0" xfId="0" applyNumberFormat="1" applyFont="1" applyBorder="1" applyAlignment="1">
      <alignment horizontal="center"/>
    </xf>
    <xf numFmtId="2" fontId="0" fillId="0" borderId="0" xfId="0" applyNumberFormat="1" applyBorder="1" applyAlignment="1">
      <alignment horizontal="center"/>
    </xf>
    <xf numFmtId="0" fontId="0" fillId="13" borderId="0" xfId="0" applyFill="1" applyBorder="1" applyAlignment="1">
      <alignment horizontal="center"/>
    </xf>
    <xf numFmtId="0" fontId="4" fillId="15" borderId="7" xfId="0" applyFont="1" applyFill="1" applyBorder="1" applyAlignment="1">
      <alignment horizontal="center"/>
    </xf>
    <xf numFmtId="0" fontId="4" fillId="15" borderId="5" xfId="0" applyFont="1" applyFill="1" applyBorder="1" applyAlignment="1">
      <alignment horizontal="center"/>
    </xf>
    <xf numFmtId="0" fontId="4" fillId="15" borderId="11" xfId="0" applyFont="1" applyFill="1" applyBorder="1" applyAlignment="1">
      <alignment horizontal="center"/>
    </xf>
    <xf numFmtId="0" fontId="5" fillId="0" borderId="7" xfId="0" applyFont="1" applyBorder="1" applyAlignment="1">
      <alignment horizontal="center"/>
    </xf>
    <xf numFmtId="0" fontId="5" fillId="0" borderId="5" xfId="0" applyFont="1" applyBorder="1" applyAlignment="1">
      <alignment horizontal="center"/>
    </xf>
    <xf numFmtId="0" fontId="5" fillId="0" borderId="11" xfId="0" applyFont="1" applyBorder="1" applyAlignment="1">
      <alignment horizontal="center"/>
    </xf>
    <xf numFmtId="0" fontId="5" fillId="0" borderId="0" xfId="0" applyFont="1" applyBorder="1"/>
    <xf numFmtId="0" fontId="0" fillId="0" borderId="8" xfId="0" applyBorder="1" applyAlignment="1">
      <alignment horizontal="center"/>
    </xf>
    <xf numFmtId="0" fontId="0" fillId="0" borderId="0" xfId="0" applyBorder="1" applyAlignment="1">
      <alignment horizontal="center"/>
    </xf>
    <xf numFmtId="49" fontId="0" fillId="0" borderId="8" xfId="0" applyNumberFormat="1" applyBorder="1" applyAlignment="1">
      <alignment horizontal="center"/>
    </xf>
    <xf numFmtId="49" fontId="4" fillId="0" borderId="0" xfId="0" applyNumberFormat="1" applyFont="1" applyBorder="1" applyAlignment="1">
      <alignment horizontal="center"/>
    </xf>
    <xf numFmtId="49" fontId="0" fillId="0" borderId="0" xfId="0" applyNumberFormat="1" applyBorder="1" applyAlignment="1">
      <alignment horizontal="center"/>
    </xf>
    <xf numFmtId="49" fontId="4" fillId="0" borderId="1" xfId="0" applyNumberFormat="1" applyFont="1" applyBorder="1" applyAlignment="1">
      <alignment horizontal="center"/>
    </xf>
    <xf numFmtId="0" fontId="4" fillId="0" borderId="1" xfId="0" applyFont="1" applyBorder="1"/>
  </cellXfs>
  <cellStyles count="4">
    <cellStyle name="Hyperlink" xfId="1" builtinId="8"/>
    <cellStyle name="Normal" xfId="0" builtinId="0"/>
    <cellStyle name="Normal 2 2" xfId="2" xr:uid="{00000000-0005-0000-0000-000002000000}"/>
    <cellStyle name="Normal 3" xfId="3" xr:uid="{00000000-0005-0000-0000-000003000000}"/>
  </cellStyles>
  <dxfs count="329">
    <dxf>
      <fill>
        <patternFill>
          <bgColor theme="7" tint="0.39994506668294322"/>
        </patternFill>
      </fill>
    </dxf>
    <dxf>
      <fill>
        <patternFill>
          <bgColor theme="7" tint="0.59996337778862885"/>
        </patternFill>
      </fill>
    </dxf>
    <dxf>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39994506668294322"/>
        </patternFill>
      </fill>
    </dxf>
    <dxf>
      <fill>
        <patternFill>
          <bgColor theme="7" tint="0.39994506668294322"/>
        </patternFill>
      </fill>
    </dxf>
    <dxf>
      <fill>
        <patternFill>
          <bgColor theme="7" tint="0.59996337778862885"/>
        </patternFill>
      </fill>
    </dxf>
    <dxf>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39994506668294322"/>
        </patternFill>
      </fill>
    </dxf>
    <dxf>
      <fill>
        <patternFill>
          <bgColor theme="7" tint="0.39994506668294322"/>
        </patternFill>
      </fill>
    </dxf>
    <dxf>
      <fill>
        <patternFill>
          <bgColor theme="7" tint="0.59996337778862885"/>
        </patternFill>
      </fill>
    </dxf>
    <dxf>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39994506668294322"/>
        </patternFill>
      </fill>
    </dxf>
    <dxf>
      <fill>
        <patternFill>
          <bgColor theme="7" tint="0.39994506668294322"/>
        </patternFill>
      </fill>
    </dxf>
    <dxf>
      <fill>
        <patternFill>
          <bgColor theme="7" tint="0.59996337778862885"/>
        </patternFill>
      </fill>
    </dxf>
    <dxf>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39994506668294322"/>
        </patternFill>
      </fill>
    </dxf>
    <dxf>
      <fill>
        <patternFill>
          <bgColor theme="7" tint="0.39994506668294322"/>
        </patternFill>
      </fill>
    </dxf>
    <dxf>
      <fill>
        <patternFill>
          <bgColor theme="7" tint="0.59996337778862885"/>
        </patternFill>
      </fill>
    </dxf>
    <dxf>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rgb="FF92D050"/>
        </patternFill>
      </fill>
    </dxf>
    <dxf>
      <fill>
        <patternFill>
          <bgColor rgb="FF00B050"/>
        </patternFill>
      </fill>
    </dxf>
    <dxf>
      <fill>
        <patternFill>
          <bgColor rgb="FF92D050"/>
        </patternFill>
      </fill>
    </dxf>
    <dxf>
      <fill>
        <patternFill>
          <bgColor theme="6" tint="0.59996337778862885"/>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iarc%20and%20MX5\Championship-2017-R1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Dropbox\Piarc\MX5%20Championship%202023%20R9.xlsx" TargetMode="External"/><Relationship Id="rId1" Type="http://schemas.openxmlformats.org/officeDocument/2006/relationships/externalLinkPath" Target="MX5%20Championship%202023%20R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Admin\Dropbox\Piarc\MX5%20Championship%202021%20R7.xlsx" TargetMode="External"/><Relationship Id="rId1" Type="http://schemas.openxmlformats.org/officeDocument/2006/relationships/externalLinkPath" Target="MX5%20Championship%202021%20R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mpionship Points"/>
      <sheetName val="Rd1 Broadford"/>
      <sheetName val="Rd2 Winton"/>
      <sheetName val="Rd3 Winton"/>
      <sheetName val="Rd4 Sandown"/>
      <sheetName val="Rd5 Sandown"/>
      <sheetName val="Rd6 PI"/>
      <sheetName val="Rd7 Winton"/>
      <sheetName val="Rd8 Sandown"/>
      <sheetName val="Rd9 SMSP"/>
      <sheetName val="Rd10 PI"/>
      <sheetName val="Championship Scoring"/>
    </sheetNames>
    <sheetDataSet>
      <sheetData sheetId="0" refreshError="1"/>
      <sheetData sheetId="1">
        <row r="2">
          <cell r="AE2" t="str">
            <v>SNA</v>
          </cell>
          <cell r="AF2" t="str">
            <v>Robert Downes</v>
          </cell>
          <cell r="AG2">
            <v>1.1239236111111111E-3</v>
          </cell>
        </row>
        <row r="3">
          <cell r="AE3" t="str">
            <v>SNB</v>
          </cell>
          <cell r="AF3" t="str">
            <v>Peter Dannock</v>
          </cell>
          <cell r="AG3">
            <v>8.4469907407407399E-4</v>
          </cell>
        </row>
        <row r="4">
          <cell r="AE4" t="str">
            <v>SNC</v>
          </cell>
          <cell r="AF4" t="str">
            <v>Robert Hart</v>
          </cell>
          <cell r="AG4">
            <v>8.0659722222222211E-4</v>
          </cell>
        </row>
        <row r="5">
          <cell r="AE5" t="str">
            <v>SND</v>
          </cell>
        </row>
        <row r="6">
          <cell r="AE6" t="str">
            <v>NAC</v>
          </cell>
          <cell r="AF6" t="str">
            <v>Tim Emery</v>
          </cell>
          <cell r="AG6">
            <v>8.333101851851852E-4</v>
          </cell>
        </row>
        <row r="7">
          <cell r="AE7" t="str">
            <v>NBC</v>
          </cell>
          <cell r="AF7" t="str">
            <v>Noel Heritage</v>
          </cell>
          <cell r="AG7">
            <v>8.3692129629629644E-4</v>
          </cell>
        </row>
        <row r="8">
          <cell r="AE8" t="str">
            <v>ABMOD</v>
          </cell>
        </row>
        <row r="9">
          <cell r="AE9" t="str">
            <v>CDMOD</v>
          </cell>
        </row>
        <row r="10">
          <cell r="AE10" t="str">
            <v>SMOD</v>
          </cell>
          <cell r="AF10" t="str">
            <v>Russell Garner</v>
          </cell>
          <cell r="AG10">
            <v>7.8325231481481486E-4</v>
          </cell>
        </row>
        <row r="11">
          <cell r="AE11" t="str">
            <v>RES</v>
          </cell>
          <cell r="AF11" t="str">
            <v>Brendan Beavis</v>
          </cell>
          <cell r="AG11">
            <v>7.7526620370370369E-4</v>
          </cell>
        </row>
        <row r="12">
          <cell r="AE12" t="str">
            <v>OPN</v>
          </cell>
          <cell r="AF12" t="str">
            <v>Brendan Beavis</v>
          </cell>
          <cell r="AG12">
            <v>7.7708333333333329E-4</v>
          </cell>
        </row>
      </sheetData>
      <sheetData sheetId="2" refreshError="1"/>
      <sheetData sheetId="3" refreshError="1"/>
      <sheetData sheetId="4" refreshError="1"/>
      <sheetData sheetId="5" refreshError="1"/>
      <sheetData sheetId="6">
        <row r="2">
          <cell r="AE2" t="str">
            <v>SNA</v>
          </cell>
        </row>
      </sheetData>
      <sheetData sheetId="7" refreshError="1"/>
      <sheetData sheetId="8" refreshError="1"/>
      <sheetData sheetId="9">
        <row r="2">
          <cell r="AE2" t="str">
            <v>SNA</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mpionship Points"/>
      <sheetName val="Rd1 PI"/>
      <sheetName val="Rd2 Sandown"/>
      <sheetName val="Rd3 Winton"/>
      <sheetName val="Rd4 The Bend"/>
      <sheetName val="Rd5 Sandown"/>
      <sheetName val="Rd6 PI"/>
      <sheetName val="Rd7 PheasantWood"/>
      <sheetName val="Rd8 Broadford"/>
      <sheetName val="Rd9 PI"/>
      <sheetName val="Championship Scoring"/>
    </sheetNames>
    <sheetDataSet>
      <sheetData sheetId="0"/>
      <sheetData sheetId="1"/>
      <sheetData sheetId="2"/>
      <sheetData sheetId="3"/>
      <sheetData sheetId="4"/>
      <sheetData sheetId="5"/>
      <sheetData sheetId="6"/>
      <sheetData sheetId="7"/>
      <sheetData sheetId="8"/>
      <sheetData sheetId="9"/>
      <sheetData sheetId="10">
        <row r="7">
          <cell r="A7" t="str">
            <v>Class</v>
          </cell>
          <cell r="B7" t="str">
            <v>Description</v>
          </cell>
          <cell r="C7" t="str">
            <v>Code</v>
          </cell>
          <cell r="D7" t="str">
            <v>Rank</v>
          </cell>
        </row>
        <row r="8">
          <cell r="A8" t="str">
            <v>SNA</v>
          </cell>
          <cell r="B8" t="str">
            <v xml:space="preserve">Standard NA </v>
          </cell>
          <cell r="C8">
            <v>1</v>
          </cell>
          <cell r="D8">
            <v>1</v>
          </cell>
        </row>
        <row r="9">
          <cell r="A9" t="str">
            <v>SNB</v>
          </cell>
          <cell r="B9" t="str">
            <v xml:space="preserve">Standard NB </v>
          </cell>
          <cell r="C9">
            <v>2</v>
          </cell>
          <cell r="D9">
            <v>1</v>
          </cell>
        </row>
        <row r="10">
          <cell r="A10" t="str">
            <v>NAC</v>
          </cell>
          <cell r="B10" t="str">
            <v xml:space="preserve">NA Clubman </v>
          </cell>
          <cell r="C10">
            <v>3</v>
          </cell>
          <cell r="D10">
            <v>2</v>
          </cell>
        </row>
        <row r="11">
          <cell r="A11" t="str">
            <v>NBC</v>
          </cell>
          <cell r="B11" t="str">
            <v>NB Clubman</v>
          </cell>
          <cell r="C11">
            <v>4</v>
          </cell>
          <cell r="D11">
            <v>2</v>
          </cell>
        </row>
        <row r="12">
          <cell r="A12" t="str">
            <v>SNC</v>
          </cell>
          <cell r="B12" t="str">
            <v>Standard NC</v>
          </cell>
          <cell r="C12">
            <v>5</v>
          </cell>
          <cell r="D12">
            <v>3</v>
          </cell>
        </row>
        <row r="13">
          <cell r="A13" t="str">
            <v>SND</v>
          </cell>
          <cell r="B13" t="str">
            <v>Standard ND</v>
          </cell>
          <cell r="C13">
            <v>6</v>
          </cell>
          <cell r="D13">
            <v>3</v>
          </cell>
        </row>
        <row r="14">
          <cell r="A14" t="str">
            <v>NCC</v>
          </cell>
          <cell r="B14" t="str">
            <v xml:space="preserve">NC Clubman </v>
          </cell>
          <cell r="C14">
            <v>7</v>
          </cell>
          <cell r="D14">
            <v>4</v>
          </cell>
        </row>
        <row r="15">
          <cell r="A15" t="str">
            <v>NDC</v>
          </cell>
          <cell r="B15" t="str">
            <v>ND Clubman</v>
          </cell>
          <cell r="C15">
            <v>8</v>
          </cell>
          <cell r="D15">
            <v>4</v>
          </cell>
        </row>
        <row r="16">
          <cell r="A16" t="str">
            <v>ABMOD</v>
          </cell>
          <cell r="B16" t="str">
            <v>NA/NB Modified</v>
          </cell>
          <cell r="C16">
            <v>9</v>
          </cell>
          <cell r="D16">
            <v>5</v>
          </cell>
        </row>
        <row r="17">
          <cell r="A17" t="str">
            <v>CDMOD</v>
          </cell>
          <cell r="B17" t="str">
            <v>NC/ND Modified</v>
          </cell>
          <cell r="C17">
            <v>10</v>
          </cell>
          <cell r="D17">
            <v>5</v>
          </cell>
        </row>
        <row r="18">
          <cell r="A18" t="str">
            <v>SMOD</v>
          </cell>
          <cell r="B18" t="str">
            <v>Super Modified</v>
          </cell>
          <cell r="C18">
            <v>11</v>
          </cell>
          <cell r="D18">
            <v>6</v>
          </cell>
        </row>
        <row r="19">
          <cell r="A19" t="str">
            <v>RES</v>
          </cell>
          <cell r="B19" t="str">
            <v>Restricted Open</v>
          </cell>
          <cell r="C19">
            <v>12</v>
          </cell>
          <cell r="D19">
            <v>7</v>
          </cell>
        </row>
        <row r="20">
          <cell r="A20" t="str">
            <v>OPN</v>
          </cell>
          <cell r="B20" t="str">
            <v>Open</v>
          </cell>
          <cell r="C20">
            <v>13</v>
          </cell>
          <cell r="D20">
            <v>8</v>
          </cell>
        </row>
        <row r="23">
          <cell r="A23" t="str">
            <v>Place</v>
          </cell>
          <cell r="B23" t="str">
            <v>Score</v>
          </cell>
        </row>
        <row r="24">
          <cell r="A24">
            <v>1</v>
          </cell>
          <cell r="B24">
            <v>100</v>
          </cell>
        </row>
        <row r="25">
          <cell r="A25">
            <v>2</v>
          </cell>
          <cell r="B25">
            <v>75</v>
          </cell>
        </row>
        <row r="26">
          <cell r="A26">
            <v>3</v>
          </cell>
          <cell r="B26">
            <v>60</v>
          </cell>
        </row>
        <row r="27">
          <cell r="A27">
            <v>4</v>
          </cell>
          <cell r="B27">
            <v>45</v>
          </cell>
        </row>
        <row r="28">
          <cell r="A28">
            <v>5</v>
          </cell>
          <cell r="B28">
            <v>30</v>
          </cell>
        </row>
        <row r="29">
          <cell r="A29">
            <v>6</v>
          </cell>
          <cell r="B29">
            <v>15</v>
          </cell>
        </row>
        <row r="30">
          <cell r="A30">
            <v>7</v>
          </cell>
          <cell r="B30">
            <v>15</v>
          </cell>
        </row>
        <row r="31">
          <cell r="A31">
            <v>8</v>
          </cell>
          <cell r="B31">
            <v>15</v>
          </cell>
        </row>
        <row r="32">
          <cell r="A32">
            <v>9</v>
          </cell>
          <cell r="B32">
            <v>15</v>
          </cell>
        </row>
        <row r="33">
          <cell r="A33">
            <v>10</v>
          </cell>
          <cell r="B33">
            <v>15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mpionship Points"/>
      <sheetName val="Rd1 PI"/>
      <sheetName val="Rd2 Sandown"/>
      <sheetName val="Rd3 Wodonga"/>
      <sheetName val="Rd4 Winton"/>
      <sheetName val="Rd5 Sandown"/>
      <sheetName val="Rd6 PI"/>
      <sheetName val="Rd7 PI"/>
      <sheetName val="Championship Scor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7">
          <cell r="A7" t="str">
            <v>Class</v>
          </cell>
          <cell r="B7" t="str">
            <v>Description</v>
          </cell>
          <cell r="C7" t="str">
            <v>Code</v>
          </cell>
          <cell r="D7" t="str">
            <v>Rank</v>
          </cell>
        </row>
        <row r="8">
          <cell r="A8" t="str">
            <v>SNA</v>
          </cell>
          <cell r="B8" t="str">
            <v xml:space="preserve">Standard NA </v>
          </cell>
          <cell r="C8">
            <v>1</v>
          </cell>
          <cell r="D8">
            <v>1</v>
          </cell>
          <cell r="E8" t="str">
            <v>Equal</v>
          </cell>
        </row>
        <row r="9">
          <cell r="A9" t="str">
            <v>SNB</v>
          </cell>
          <cell r="B9" t="str">
            <v xml:space="preserve">Standard NB </v>
          </cell>
          <cell r="C9">
            <v>2</v>
          </cell>
          <cell r="D9">
            <v>1</v>
          </cell>
        </row>
        <row r="10">
          <cell r="A10" t="str">
            <v>NAC</v>
          </cell>
          <cell r="B10" t="str">
            <v xml:space="preserve">NA Clubman </v>
          </cell>
          <cell r="C10">
            <v>3</v>
          </cell>
          <cell r="D10">
            <v>2</v>
          </cell>
          <cell r="E10" t="str">
            <v>Equal</v>
          </cell>
        </row>
        <row r="11">
          <cell r="A11" t="str">
            <v>NBC</v>
          </cell>
          <cell r="B11" t="str">
            <v>NB Clubman</v>
          </cell>
          <cell r="C11">
            <v>4</v>
          </cell>
          <cell r="D11">
            <v>2</v>
          </cell>
        </row>
        <row r="12">
          <cell r="A12" t="str">
            <v>SNC</v>
          </cell>
          <cell r="B12" t="str">
            <v>Standard NC</v>
          </cell>
          <cell r="C12">
            <v>5</v>
          </cell>
          <cell r="D12">
            <v>3</v>
          </cell>
          <cell r="E12" t="str">
            <v>Equal</v>
          </cell>
        </row>
        <row r="13">
          <cell r="A13" t="str">
            <v>SND</v>
          </cell>
          <cell r="B13" t="str">
            <v>Standard ND</v>
          </cell>
          <cell r="C13">
            <v>6</v>
          </cell>
          <cell r="D13">
            <v>3</v>
          </cell>
        </row>
        <row r="14">
          <cell r="A14" t="str">
            <v>NCC</v>
          </cell>
          <cell r="B14" t="str">
            <v xml:space="preserve">NC Clubman </v>
          </cell>
          <cell r="C14">
            <v>7</v>
          </cell>
          <cell r="D14">
            <v>4</v>
          </cell>
          <cell r="E14" t="str">
            <v>Equal</v>
          </cell>
        </row>
        <row r="15">
          <cell r="A15" t="str">
            <v>NDC</v>
          </cell>
          <cell r="B15" t="str">
            <v>ND Clubman</v>
          </cell>
          <cell r="C15">
            <v>8</v>
          </cell>
          <cell r="D15">
            <v>4</v>
          </cell>
        </row>
        <row r="16">
          <cell r="A16" t="str">
            <v>ABMOD</v>
          </cell>
          <cell r="B16" t="str">
            <v>NA/NB Modified</v>
          </cell>
          <cell r="C16">
            <v>9</v>
          </cell>
          <cell r="D16">
            <v>5</v>
          </cell>
          <cell r="E16" t="str">
            <v>Equal</v>
          </cell>
        </row>
        <row r="17">
          <cell r="A17" t="str">
            <v>CDMOD</v>
          </cell>
          <cell r="B17" t="str">
            <v>NC/ND Modified</v>
          </cell>
          <cell r="C17">
            <v>10</v>
          </cell>
          <cell r="D17">
            <v>5</v>
          </cell>
        </row>
        <row r="18">
          <cell r="A18" t="str">
            <v>SMOD</v>
          </cell>
          <cell r="B18" t="str">
            <v>Super Modified</v>
          </cell>
          <cell r="C18">
            <v>11</v>
          </cell>
          <cell r="D18">
            <v>6</v>
          </cell>
        </row>
        <row r="19">
          <cell r="A19" t="str">
            <v>RES</v>
          </cell>
          <cell r="B19" t="str">
            <v>Restricted Open</v>
          </cell>
          <cell r="C19">
            <v>12</v>
          </cell>
          <cell r="D19">
            <v>7</v>
          </cell>
        </row>
        <row r="20">
          <cell r="A20" t="str">
            <v>OPN</v>
          </cell>
          <cell r="B20" t="str">
            <v>Open</v>
          </cell>
          <cell r="C20">
            <v>13</v>
          </cell>
          <cell r="D20">
            <v>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5"/>
  <sheetViews>
    <sheetView tabSelected="1" zoomScale="90" zoomScaleNormal="90" workbookViewId="0">
      <pane xSplit="3" ySplit="2" topLeftCell="D3" activePane="bottomRight" state="frozen"/>
      <selection activeCell="A2" sqref="A2"/>
      <selection pane="topRight" activeCell="A2" sqref="A2"/>
      <selection pane="bottomLeft" activeCell="A2" sqref="A2"/>
      <selection pane="bottomRight" sqref="A1:N1"/>
    </sheetView>
  </sheetViews>
  <sheetFormatPr defaultColWidth="9.140625" defaultRowHeight="12.75" x14ac:dyDescent="0.2"/>
  <cols>
    <col min="1" max="1" width="7.140625" style="1" bestFit="1" customWidth="1"/>
    <col min="2" max="2" width="9.85546875" customWidth="1"/>
    <col min="3" max="3" width="18.5703125" bestFit="1" customWidth="1"/>
    <col min="4" max="4" width="8.5703125" style="6" customWidth="1"/>
    <col min="5" max="5" width="10.42578125" style="1" customWidth="1"/>
    <col min="6" max="14" width="6.7109375" style="6" customWidth="1"/>
    <col min="15" max="15" width="19.7109375" hidden="1" customWidth="1"/>
    <col min="16" max="16" width="7.140625" customWidth="1"/>
  </cols>
  <sheetData>
    <row r="1" spans="1:16" ht="16.5" thickBot="1" x14ac:dyDescent="0.3">
      <c r="A1" s="321" t="s">
        <v>220</v>
      </c>
      <c r="B1" s="322"/>
      <c r="C1" s="322"/>
      <c r="D1" s="322"/>
      <c r="E1" s="322"/>
      <c r="F1" s="322"/>
      <c r="G1" s="322"/>
      <c r="H1" s="322"/>
      <c r="I1" s="322"/>
      <c r="J1" s="322"/>
      <c r="K1" s="322"/>
      <c r="L1" s="322"/>
      <c r="M1" s="322"/>
      <c r="N1" s="323"/>
    </row>
    <row r="2" spans="1:16" s="15" customFormat="1" ht="132.75" customHeight="1" thickBot="1" x14ac:dyDescent="0.25">
      <c r="A2" s="1" t="s">
        <v>0</v>
      </c>
      <c r="B2" s="34" t="s">
        <v>1</v>
      </c>
      <c r="C2" s="34"/>
      <c r="D2" s="1" t="s">
        <v>2</v>
      </c>
      <c r="E2" s="35" t="s">
        <v>315</v>
      </c>
      <c r="F2" s="36" t="s">
        <v>107</v>
      </c>
      <c r="G2" s="36" t="s">
        <v>180</v>
      </c>
      <c r="H2" s="36" t="s">
        <v>176</v>
      </c>
      <c r="I2" s="36" t="s">
        <v>321</v>
      </c>
      <c r="J2" s="36" t="s">
        <v>316</v>
      </c>
      <c r="K2" s="36" t="s">
        <v>317</v>
      </c>
      <c r="L2" s="281" t="s">
        <v>318</v>
      </c>
      <c r="M2" s="36" t="s">
        <v>319</v>
      </c>
      <c r="N2" s="36" t="s">
        <v>320</v>
      </c>
      <c r="O2" s="14"/>
      <c r="P2" s="14"/>
    </row>
    <row r="3" spans="1:16" x14ac:dyDescent="0.2">
      <c r="A3" s="301">
        <v>1</v>
      </c>
      <c r="B3" s="174" t="s">
        <v>91</v>
      </c>
      <c r="C3" s="174" t="s">
        <v>149</v>
      </c>
      <c r="D3" s="170" t="s">
        <v>16</v>
      </c>
      <c r="E3" s="339">
        <f>SUM(F3:N3) - SMALL(F3:N3,1)  - SMALL(F3:N3,2) - SMALL(F3:N3,3)</f>
        <v>535</v>
      </c>
      <c r="F3" s="342">
        <f>IFERROR(VLOOKUP($O3,'Rd1 Sandown'!$C$2:$AE$34,29,0),0)</f>
        <v>100</v>
      </c>
      <c r="G3" s="170">
        <f>IFERROR(VLOOKUP($O3,'Rd3 Sandown'!$C$2:$AE$34,29,0),0)</f>
        <v>110</v>
      </c>
      <c r="H3" s="170">
        <f>IFERROR(VLOOKUP($O3,'Rd2 Sandown'!$C$2:$AE$34,29,0),0)</f>
        <v>110</v>
      </c>
      <c r="I3" s="170">
        <v>0</v>
      </c>
      <c r="J3" s="170">
        <f>IFERROR(VLOOKUP($O3,'Rd5 PI'!$C$2:$AE$34,29,0),0)</f>
        <v>110</v>
      </c>
      <c r="K3" s="170">
        <f>IFERROR(VLOOKUP($O3,'Rd6 Broadford'!$C$2:$AE$34,29,0),0)</f>
        <v>105</v>
      </c>
      <c r="L3" s="170">
        <v>0</v>
      </c>
      <c r="M3" s="170">
        <v>0</v>
      </c>
      <c r="N3" s="171">
        <v>0</v>
      </c>
      <c r="O3" t="str">
        <f>CONCATENATE(LOWER(B3)," ",LOWER(C3))</f>
        <v>russell garner</v>
      </c>
    </row>
    <row r="4" spans="1:16" x14ac:dyDescent="0.2">
      <c r="A4" s="302">
        <v>2</v>
      </c>
      <c r="B4" s="61" t="s">
        <v>150</v>
      </c>
      <c r="C4" s="61" t="s">
        <v>151</v>
      </c>
      <c r="D4" s="3" t="s">
        <v>68</v>
      </c>
      <c r="E4" s="340">
        <f>SUM(F4:N4) - SMALL(F4:N4,1)  - SMALL(F4:N4,2) - SMALL(F4:N4,3)</f>
        <v>520</v>
      </c>
      <c r="F4" s="343">
        <f>IFERROR(VLOOKUP($O4,'Rd1 Sandown'!$C$2:$AE$34,29,0),0)</f>
        <v>95</v>
      </c>
      <c r="G4" s="335">
        <f>IFERROR(VLOOKUP($O4,'Rd2 Sandown'!$C$2:$AE$34,29,0),0)</f>
        <v>105</v>
      </c>
      <c r="H4" s="335">
        <f>IFERROR(VLOOKUP($O4,'Rd3 Sandown'!$C$2:$AE$34,29,0),0)</f>
        <v>110</v>
      </c>
      <c r="I4" s="335">
        <v>0</v>
      </c>
      <c r="J4" s="335">
        <f>IFERROR(VLOOKUP($O4,'Rd5 PI'!$C$2:$AE$34,29,0),0)</f>
        <v>110</v>
      </c>
      <c r="K4" s="335">
        <f>IFERROR(VLOOKUP($O4,'Rd6 Broadford'!$C$2:$AE$34,29,0),0)</f>
        <v>100</v>
      </c>
      <c r="L4" s="335">
        <v>0</v>
      </c>
      <c r="M4" s="335">
        <v>0</v>
      </c>
      <c r="N4" s="145">
        <v>0</v>
      </c>
      <c r="O4" t="str">
        <f>CONCATENATE(LOWER(B4)," ",LOWER(C4))</f>
        <v>darren harwood</v>
      </c>
    </row>
    <row r="5" spans="1:16" x14ac:dyDescent="0.2">
      <c r="A5" s="302">
        <v>3</v>
      </c>
      <c r="B5" s="61" t="s">
        <v>93</v>
      </c>
      <c r="C5" s="61" t="s">
        <v>161</v>
      </c>
      <c r="D5" s="3" t="s">
        <v>5</v>
      </c>
      <c r="E5" s="340">
        <f>SUM(F5:N5) - SMALL(F5:N5,1)  - SMALL(F5:N5,2) - SMALL(F5:N5,3)</f>
        <v>475</v>
      </c>
      <c r="F5" s="343">
        <f>IFERROR(VLOOKUP($O5,'Rd1 Sandown'!$C$2:$AE$34,29,0),0)</f>
        <v>90</v>
      </c>
      <c r="G5" s="335">
        <f>IFERROR(VLOOKUP($O5,'Rd2 Sandown'!$C$2:$AE$34,29,0),0)</f>
        <v>95</v>
      </c>
      <c r="H5" s="335">
        <f>IFERROR(VLOOKUP($O5,'Rd3 Sandown'!$C$2:$AE$34,29,0),0)</f>
        <v>105</v>
      </c>
      <c r="I5" s="335">
        <v>0</v>
      </c>
      <c r="J5" s="335">
        <f>IFERROR(VLOOKUP($O5,'Rd5 PI'!$C$2:$AE$34,29,0),0)</f>
        <v>80</v>
      </c>
      <c r="K5" s="335">
        <f>IFERROR(VLOOKUP($O5,'Rd6 Broadford'!$C$2:$AE$34,29,0),0)</f>
        <v>105</v>
      </c>
      <c r="L5" s="335">
        <v>0</v>
      </c>
      <c r="M5" s="335">
        <v>0</v>
      </c>
      <c r="N5" s="145">
        <v>0</v>
      </c>
      <c r="O5" t="str">
        <f>CONCATENATE(LOWER(B5)," ",LOWER(C5))</f>
        <v>adrian zadro</v>
      </c>
    </row>
    <row r="6" spans="1:16" x14ac:dyDescent="0.2">
      <c r="A6" s="302">
        <v>4</v>
      </c>
      <c r="B6" s="61" t="s">
        <v>216</v>
      </c>
      <c r="C6" s="61" t="s">
        <v>261</v>
      </c>
      <c r="D6" s="3" t="s">
        <v>38</v>
      </c>
      <c r="E6" s="340">
        <f>SUM(F6:N6) - SMALL(F6:N6,1)  - SMALL(F6:N6,2) - SMALL(F6:N6,3)</f>
        <v>420</v>
      </c>
      <c r="F6" s="343">
        <f>IFERROR(VLOOKUP($O6,'Rd1 Sandown'!$C$2:$AE$34,29,0),0)</f>
        <v>0</v>
      </c>
      <c r="G6" s="335">
        <f>IFERROR(VLOOKUP($O6,'Rd2 Sandown'!$C$2:$AE$34,29,0),0)</f>
        <v>95</v>
      </c>
      <c r="H6" s="335">
        <f>IFERROR(VLOOKUP($O6,'Rd3 Sandown'!$C$2:$AE$34,29,0),0)</f>
        <v>105</v>
      </c>
      <c r="I6" s="335">
        <v>0</v>
      </c>
      <c r="J6" s="335">
        <f>IFERROR(VLOOKUP($O6,'Rd5 PI'!$C$2:$AE$34,29,0),0)</f>
        <v>110</v>
      </c>
      <c r="K6" s="335">
        <f>IFERROR(VLOOKUP($O6,'Rd6 Broadford'!$C$2:$AE$34,29,0),0)</f>
        <v>110</v>
      </c>
      <c r="L6" s="335">
        <v>0</v>
      </c>
      <c r="M6" s="335">
        <v>0</v>
      </c>
      <c r="N6" s="145">
        <v>0</v>
      </c>
      <c r="O6" t="str">
        <f>CONCATENATE(LOWER(B6)," ",LOWER(C6))</f>
        <v>kutay dal</v>
      </c>
    </row>
    <row r="7" spans="1:16" x14ac:dyDescent="0.2">
      <c r="A7" s="302">
        <v>5</v>
      </c>
      <c r="B7" s="61" t="s">
        <v>218</v>
      </c>
      <c r="C7" s="61" t="s">
        <v>219</v>
      </c>
      <c r="D7" s="3" t="s">
        <v>69</v>
      </c>
      <c r="E7" s="340">
        <f>SUM(F7:N7) - SMALL(F7:N7,1)  - SMALL(F7:N7,2) - SMALL(F7:N7,3)</f>
        <v>330</v>
      </c>
      <c r="F7" s="343">
        <f>IFERROR(VLOOKUP($O7,'Rd1 Sandown'!$C$2:$AE$34,29,0),0)</f>
        <v>0</v>
      </c>
      <c r="G7" s="335">
        <f>IFERROR(VLOOKUP($O7,'Rd2 Sandown'!$C$2:$AE$34,29,0),0)</f>
        <v>110</v>
      </c>
      <c r="H7" s="335">
        <f>IFERROR(VLOOKUP($O7,'Rd3 Sandown'!$C$2:$AE$34,29,0),0)</f>
        <v>110</v>
      </c>
      <c r="I7" s="335">
        <v>0</v>
      </c>
      <c r="J7" s="335">
        <f>IFERROR(VLOOKUP($O7,'Rd5 PI'!$C$2:$AE$34,29,0),0)</f>
        <v>110</v>
      </c>
      <c r="K7" s="335">
        <f>IFERROR(VLOOKUP($O7,'Rd6 Broadford'!$C$2:$AE$34,29,0),0)</f>
        <v>0</v>
      </c>
      <c r="L7" s="335">
        <v>0</v>
      </c>
      <c r="M7" s="335">
        <v>0</v>
      </c>
      <c r="N7" s="145">
        <v>0</v>
      </c>
      <c r="O7" t="str">
        <f>CONCATENATE(LOWER(B7)," ",LOWER(C7))</f>
        <v>hung do</v>
      </c>
    </row>
    <row r="8" spans="1:16" x14ac:dyDescent="0.2">
      <c r="A8" s="302">
        <v>6</v>
      </c>
      <c r="B8" s="61" t="s">
        <v>262</v>
      </c>
      <c r="C8" s="61" t="s">
        <v>263</v>
      </c>
      <c r="D8" s="3" t="s">
        <v>21</v>
      </c>
      <c r="E8" s="340">
        <f>SUM(F8:N8) - SMALL(F8:N8,1)  - SMALL(F8:N8,2) - SMALL(F8:N8,3)</f>
        <v>325</v>
      </c>
      <c r="F8" s="343">
        <f>IFERROR(VLOOKUP($O8,'Rd1 Sandown'!$C$2:$AE$34,29,0),0)</f>
        <v>0</v>
      </c>
      <c r="G8" s="335">
        <f>IFERROR(VLOOKUP($O8,'Rd2 Sandown'!$C$2:$AE$34,29,0),0)</f>
        <v>0</v>
      </c>
      <c r="H8" s="335">
        <f>IFERROR(VLOOKUP($O8,'Rd3 Sandown'!$C$2:$AE$34,29,0),0)</f>
        <v>105</v>
      </c>
      <c r="I8" s="335">
        <v>0</v>
      </c>
      <c r="J8" s="335">
        <f>IFERROR(VLOOKUP($O8,'Rd5 PI'!$C$2:$AE$34,29,0),0)</f>
        <v>110</v>
      </c>
      <c r="K8" s="335">
        <f>IFERROR(VLOOKUP($O8,'Rd6 Broadford'!$C$2:$AE$34,29,0),0)</f>
        <v>110</v>
      </c>
      <c r="L8" s="335">
        <v>0</v>
      </c>
      <c r="M8" s="335">
        <v>0</v>
      </c>
      <c r="N8" s="145">
        <v>0</v>
      </c>
      <c r="O8" t="str">
        <f>CONCATENATE(LOWER(B8)," ",LOWER(C8))</f>
        <v>steven williamsz</v>
      </c>
    </row>
    <row r="9" spans="1:16" x14ac:dyDescent="0.2">
      <c r="A9" s="302">
        <v>7</v>
      </c>
      <c r="B9" s="61" t="s">
        <v>95</v>
      </c>
      <c r="C9" s="61" t="s">
        <v>158</v>
      </c>
      <c r="D9" s="3" t="s">
        <v>68</v>
      </c>
      <c r="E9" s="340">
        <f>SUM(F9:N9) - SMALL(F9:N9,1)  - SMALL(F9:N9,2) - SMALL(F9:N9,3)</f>
        <v>245</v>
      </c>
      <c r="F9" s="343">
        <f>IFERROR(VLOOKUP($O9,'Rd1 Sandown'!$C$2:$AE$34,29,0),0)</f>
        <v>50</v>
      </c>
      <c r="G9" s="335">
        <f>IFERROR(VLOOKUP($O9,'Rd2 Sandown'!$C$2:$AE$34,29,0),0)</f>
        <v>65</v>
      </c>
      <c r="H9" s="335">
        <f>IFERROR(VLOOKUP($O9,'Rd3 Sandown'!$C$2:$AE$34,29,0),0)</f>
        <v>70</v>
      </c>
      <c r="I9" s="335">
        <v>0</v>
      </c>
      <c r="J9" s="335">
        <f>IFERROR(VLOOKUP($O9,'Rd5 PI'!$C$2:$AE$34,29,0),0)</f>
        <v>60</v>
      </c>
      <c r="K9" s="335">
        <f>IFERROR(VLOOKUP($O9,'Rd6 Broadford'!$C$2:$AE$34,29,0),0)</f>
        <v>0</v>
      </c>
      <c r="L9" s="335">
        <v>0</v>
      </c>
      <c r="M9" s="335">
        <v>0</v>
      </c>
      <c r="N9" s="145">
        <v>0</v>
      </c>
      <c r="O9" t="str">
        <f>CONCATENATE(LOWER(B9)," ",LOWER(C9))</f>
        <v>roberto ferrari</v>
      </c>
    </row>
    <row r="10" spans="1:16" x14ac:dyDescent="0.2">
      <c r="A10" s="302">
        <v>8</v>
      </c>
      <c r="B10" s="61" t="s">
        <v>214</v>
      </c>
      <c r="C10" s="61" t="s">
        <v>260</v>
      </c>
      <c r="D10" s="3" t="s">
        <v>39</v>
      </c>
      <c r="E10" s="340">
        <f>SUM(F10:N10) - SMALL(F10:N10,1)  - SMALL(F10:N10,2) - SMALL(F10:N10,3)</f>
        <v>245</v>
      </c>
      <c r="F10" s="343">
        <f>IFERROR(VLOOKUP($O10,'Rd1 Sandown'!$C$2:$AE$34,29,0),0)</f>
        <v>0</v>
      </c>
      <c r="G10" s="335">
        <f>IFERROR(VLOOKUP($O10,'Rd2 Sandown'!$C$2:$AE$34,29,0),0)</f>
        <v>90</v>
      </c>
      <c r="H10" s="335">
        <f>IFERROR(VLOOKUP($O10,'Rd3 Sandown'!$C$2:$AE$34,29,0),0)</f>
        <v>90</v>
      </c>
      <c r="I10" s="335">
        <v>0</v>
      </c>
      <c r="J10" s="335">
        <f>IFERROR(VLOOKUP($O10,'Rd5 PI'!$C$2:$AE$34,29,0),0)</f>
        <v>65</v>
      </c>
      <c r="K10" s="335">
        <f>IFERROR(VLOOKUP($O10,'Rd6 Broadford'!$C$2:$AE$34,29,0),0)</f>
        <v>0</v>
      </c>
      <c r="L10" s="335">
        <v>0</v>
      </c>
      <c r="M10" s="335">
        <v>0</v>
      </c>
      <c r="N10" s="145">
        <v>0</v>
      </c>
      <c r="O10" t="str">
        <f>CONCATENATE(LOWER(B10)," ",LOWER(C10))</f>
        <v>alan conrad</v>
      </c>
    </row>
    <row r="11" spans="1:16" x14ac:dyDescent="0.2">
      <c r="A11" s="302">
        <v>9</v>
      </c>
      <c r="B11" s="61" t="s">
        <v>164</v>
      </c>
      <c r="C11" s="61" t="s">
        <v>165</v>
      </c>
      <c r="D11" s="3" t="s">
        <v>5</v>
      </c>
      <c r="E11" s="340">
        <f>SUM(F11:N11) - SMALL(F11:N11,1)  - SMALL(F11:N11,2) - SMALL(F11:N11,3)</f>
        <v>240</v>
      </c>
      <c r="F11" s="343">
        <f>IFERROR(VLOOKUP($O11,'Rd1 Sandown'!$C$2:$AE$34,29,0),0)</f>
        <v>65</v>
      </c>
      <c r="G11" s="335">
        <f>IFERROR(VLOOKUP($O11,'Rd2 Sandown'!$C$2:$AE$34,29,0),0)</f>
        <v>65</v>
      </c>
      <c r="H11" s="335">
        <f>IFERROR(VLOOKUP($O11,'Rd3 Sandown'!$C$2:$AE$34,29,0),0)</f>
        <v>0</v>
      </c>
      <c r="I11" s="335">
        <v>0</v>
      </c>
      <c r="J11" s="335">
        <f>IFERROR(VLOOKUP($O11,'Rd5 PI'!$C$2:$AE$34,29,0),0)</f>
        <v>110</v>
      </c>
      <c r="K11" s="335">
        <f>IFERROR(VLOOKUP($O11,'Rd6 Broadford'!$C$2:$AE$34,29,0),0)</f>
        <v>0</v>
      </c>
      <c r="L11" s="335">
        <v>0</v>
      </c>
      <c r="M11" s="335">
        <v>0</v>
      </c>
      <c r="N11" s="145">
        <v>0</v>
      </c>
      <c r="O11" t="str">
        <f>CONCATENATE(LOWER(B11)," ",LOWER(C11))</f>
        <v>jason gilholme</v>
      </c>
    </row>
    <row r="12" spans="1:16" x14ac:dyDescent="0.2">
      <c r="A12" s="302">
        <v>10</v>
      </c>
      <c r="B12" s="61" t="s">
        <v>155</v>
      </c>
      <c r="C12" s="61" t="s">
        <v>154</v>
      </c>
      <c r="D12" s="3" t="s">
        <v>38</v>
      </c>
      <c r="E12" s="340">
        <f>SUM(F12:N12) - SMALL(F12:N12,1)  - SMALL(F12:N12,2) - SMALL(F12:N12,3)</f>
        <v>190</v>
      </c>
      <c r="F12" s="343">
        <f>IFERROR(VLOOKUP($O12,'Rd1 Sandown'!$C$2:$AE$34,29,0),0)</f>
        <v>50</v>
      </c>
      <c r="G12" s="335">
        <f>IFERROR(VLOOKUP($O12,'Rd2 Sandown'!$C$2:$AE$34,29,0),0)</f>
        <v>20</v>
      </c>
      <c r="H12" s="335">
        <f>IFERROR(VLOOKUP($O12,'Rd3 Sandown'!$C$2:$AE$34,29,0),0)</f>
        <v>20</v>
      </c>
      <c r="I12" s="335">
        <v>0</v>
      </c>
      <c r="J12" s="335">
        <f>IFERROR(VLOOKUP($O12,'Rd5 PI'!$C$2:$AE$34,29,0),0)</f>
        <v>50</v>
      </c>
      <c r="K12" s="335">
        <f>IFERROR(VLOOKUP($O12,'Rd6 Broadford'!$C$2:$AE$34,29,0),0)</f>
        <v>50</v>
      </c>
      <c r="L12" s="335">
        <v>0</v>
      </c>
      <c r="M12" s="335">
        <v>0</v>
      </c>
      <c r="N12" s="145">
        <v>0</v>
      </c>
      <c r="O12" t="str">
        <f>CONCATENATE(LOWER(B12)," ",LOWER(C12))</f>
        <v>maxwell lloyd</v>
      </c>
    </row>
    <row r="13" spans="1:16" x14ac:dyDescent="0.2">
      <c r="A13" s="302">
        <v>11</v>
      </c>
      <c r="B13" s="61" t="s">
        <v>73</v>
      </c>
      <c r="C13" s="61" t="s">
        <v>157</v>
      </c>
      <c r="D13" s="3" t="s">
        <v>39</v>
      </c>
      <c r="E13" s="340">
        <f>SUM(F13:N13) - SMALL(F13:N13,1)  - SMALL(F13:N13,2) - SMALL(F13:N13,3)</f>
        <v>155</v>
      </c>
      <c r="F13" s="343">
        <f>IFERROR(VLOOKUP($O13,'Rd1 Sandown'!$C$2:$AE$34,29,0),0)</f>
        <v>50</v>
      </c>
      <c r="G13" s="335">
        <f>IFERROR(VLOOKUP($O13,'Rd2 Sandown'!$C$2:$AE$34,29,0),0)</f>
        <v>35</v>
      </c>
      <c r="H13" s="335">
        <f>IFERROR(VLOOKUP($O13,'Rd3 Sandown'!$C$2:$AE$34,29,0),0)</f>
        <v>20</v>
      </c>
      <c r="I13" s="335">
        <v>0</v>
      </c>
      <c r="J13" s="335">
        <f>IFERROR(VLOOKUP($O13,'Rd5 PI'!$C$2:$AE$34,29,0),0)</f>
        <v>0</v>
      </c>
      <c r="K13" s="335">
        <f>IFERROR(VLOOKUP($O13,'Rd6 Broadford'!$C$2:$AE$34,29,0),0)</f>
        <v>50</v>
      </c>
      <c r="L13" s="335">
        <v>0</v>
      </c>
      <c r="M13" s="335">
        <v>0</v>
      </c>
      <c r="N13" s="145">
        <v>0</v>
      </c>
      <c r="O13" t="str">
        <f>CONCATENATE(LOWER(B13)," ",LOWER(C13))</f>
        <v>craig girvan</v>
      </c>
    </row>
    <row r="14" spans="1:16" x14ac:dyDescent="0.2">
      <c r="A14" s="302">
        <v>12</v>
      </c>
      <c r="B14" s="61" t="s">
        <v>73</v>
      </c>
      <c r="C14" s="61" t="s">
        <v>167</v>
      </c>
      <c r="D14" s="3" t="s">
        <v>22</v>
      </c>
      <c r="E14" s="340">
        <f>SUM(F14:N14) - SMALL(F14:N14,1)  - SMALL(F14:N14,2) - SMALL(F14:N14,3)</f>
        <v>150</v>
      </c>
      <c r="F14" s="343">
        <f>IFERROR(VLOOKUP($O14,'Rd1 Sandown'!$C$2:$AE$34,29,0),0)</f>
        <v>35</v>
      </c>
      <c r="G14" s="335">
        <f>IFERROR(VLOOKUP($O14,'Rd2 Sandown'!$C$2:$AE$34,29,0),0)</f>
        <v>0</v>
      </c>
      <c r="H14" s="335">
        <f>IFERROR(VLOOKUP($O14,'Rd3 Sandown'!$C$2:$AE$34,29,0),0)</f>
        <v>0</v>
      </c>
      <c r="I14" s="335">
        <v>0</v>
      </c>
      <c r="J14" s="335">
        <f>IFERROR(VLOOKUP($O14,'Rd5 PI'!$C$2:$AE$34,29,0),0)</f>
        <v>50</v>
      </c>
      <c r="K14" s="335">
        <f>IFERROR(VLOOKUP($O14,'Rd6 Broadford'!$C$2:$AE$34,29,0),0)</f>
        <v>65</v>
      </c>
      <c r="L14" s="335">
        <v>0</v>
      </c>
      <c r="M14" s="335">
        <v>0</v>
      </c>
      <c r="N14" s="145">
        <v>0</v>
      </c>
      <c r="O14" t="str">
        <f>CONCATENATE(LOWER(B14)," ",LOWER(C14))</f>
        <v>craig baird</v>
      </c>
    </row>
    <row r="15" spans="1:16" x14ac:dyDescent="0.2">
      <c r="A15" s="302">
        <v>13</v>
      </c>
      <c r="B15" s="61" t="s">
        <v>254</v>
      </c>
      <c r="C15" s="61" t="s">
        <v>258</v>
      </c>
      <c r="D15" s="3" t="s">
        <v>13</v>
      </c>
      <c r="E15" s="340">
        <f>SUM(F15:N15) - SMALL(F15:N15,1)  - SMALL(F15:N15,2) - SMALL(F15:N15,3)</f>
        <v>140</v>
      </c>
      <c r="F15" s="343">
        <f>IFERROR(VLOOKUP($O15,'Rd1 Sandown'!$C$2:$AE$34,29,0),0)</f>
        <v>0</v>
      </c>
      <c r="G15" s="335">
        <f>IFERROR(VLOOKUP($O15,'Rd2 Sandown'!$C$2:$AE$34,29,0),0)</f>
        <v>0</v>
      </c>
      <c r="H15" s="335">
        <f>IFERROR(VLOOKUP($O15,'Rd3 Sandown'!$C$2:$AE$34,29,0),0)</f>
        <v>50</v>
      </c>
      <c r="I15" s="335">
        <v>0</v>
      </c>
      <c r="J15" s="335">
        <f>IFERROR(VLOOKUP($O15,'Rd5 PI'!$C$2:$AE$34,29,0),0)</f>
        <v>35</v>
      </c>
      <c r="K15" s="335">
        <f>IFERROR(VLOOKUP($O15,'Rd6 Broadford'!$C$2:$AE$34,29,0),0)</f>
        <v>55</v>
      </c>
      <c r="L15" s="335">
        <v>0</v>
      </c>
      <c r="M15" s="335">
        <v>0</v>
      </c>
      <c r="N15" s="145">
        <v>0</v>
      </c>
      <c r="O15" t="str">
        <f>CONCATENATE(LOWER(B15)," ",LOWER(C15))</f>
        <v>randy stagno navarra</v>
      </c>
    </row>
    <row r="16" spans="1:16" x14ac:dyDescent="0.2">
      <c r="A16" s="302">
        <v>14</v>
      </c>
      <c r="B16" s="61" t="s">
        <v>152</v>
      </c>
      <c r="C16" s="61" t="s">
        <v>153</v>
      </c>
      <c r="D16" s="3" t="s">
        <v>38</v>
      </c>
      <c r="E16" s="340">
        <f>SUM(F16:N16) - SMALL(F16:N16,1)  - SMALL(F16:N16,2) - SMALL(F16:N16,3)</f>
        <v>120</v>
      </c>
      <c r="F16" s="343">
        <f>IFERROR(VLOOKUP($O16,'Rd1 Sandown'!$C$2:$AE$34,29,0),0)</f>
        <v>65</v>
      </c>
      <c r="G16" s="335">
        <f>IFERROR(VLOOKUP($O16,'Rd2 Sandown'!$C$2:$AE$34,29,0),0)</f>
        <v>50</v>
      </c>
      <c r="H16" s="335">
        <f>IFERROR(VLOOKUP($O16,'Rd3 Sandown'!$C$2:$AE$34,29,0),0)</f>
        <v>0</v>
      </c>
      <c r="I16" s="335">
        <v>0</v>
      </c>
      <c r="J16" s="335">
        <f>IFERROR(VLOOKUP($O16,'Rd5 PI'!$C$2:$AE$34,29,0),0)</f>
        <v>5</v>
      </c>
      <c r="K16" s="335">
        <f>IFERROR(VLOOKUP($O16,'Rd6 Broadford'!$C$2:$AE$34,29,0),0)</f>
        <v>0</v>
      </c>
      <c r="L16" s="335">
        <v>0</v>
      </c>
      <c r="M16" s="335">
        <v>0</v>
      </c>
      <c r="N16" s="145">
        <v>0</v>
      </c>
      <c r="O16" t="str">
        <f>CONCATENATE(LOWER(B16)," ",LOWER(C16))</f>
        <v>noel heritage</v>
      </c>
    </row>
    <row r="17" spans="1:16" x14ac:dyDescent="0.2">
      <c r="A17" s="302">
        <v>15</v>
      </c>
      <c r="B17" s="61" t="s">
        <v>75</v>
      </c>
      <c r="C17" s="61" t="s">
        <v>159</v>
      </c>
      <c r="D17" s="3" t="s">
        <v>5</v>
      </c>
      <c r="E17" s="340">
        <f>SUM(F17:N17) - SMALL(F17:N17,1)  - SMALL(F17:N17,2) - SMALL(F17:N17,3)</f>
        <v>115</v>
      </c>
      <c r="F17" s="343">
        <f>IFERROR(VLOOKUP($O17,'Rd1 Sandown'!$C$2:$AE$34,29,0),0)</f>
        <v>50</v>
      </c>
      <c r="G17" s="335">
        <f>IFERROR(VLOOKUP($O17,'Rd2 Sandown'!$C$2:$AE$34,29,0),0)</f>
        <v>0</v>
      </c>
      <c r="H17" s="335">
        <f>IFERROR(VLOOKUP($O17,'Rd3 Sandown'!$C$2:$AE$34,29,0),0)</f>
        <v>65</v>
      </c>
      <c r="I17" s="335">
        <v>0</v>
      </c>
      <c r="J17" s="335">
        <f>IFERROR(VLOOKUP($O17,'Rd5 PI'!$C$2:$AE$34,29,0),0)</f>
        <v>0</v>
      </c>
      <c r="K17" s="335">
        <f>IFERROR(VLOOKUP($O17,'Rd6 Broadford'!$C$2:$AE$34,29,0),0)</f>
        <v>0</v>
      </c>
      <c r="L17" s="335">
        <v>0</v>
      </c>
      <c r="M17" s="335">
        <v>0</v>
      </c>
      <c r="N17" s="145">
        <v>0</v>
      </c>
      <c r="O17" t="str">
        <f>CONCATENATE(LOWER(B17)," ",LOWER(C17))</f>
        <v>john downes</v>
      </c>
    </row>
    <row r="18" spans="1:16" x14ac:dyDescent="0.2">
      <c r="A18" s="302">
        <v>16</v>
      </c>
      <c r="B18" s="61" t="s">
        <v>63</v>
      </c>
      <c r="C18" s="61" t="s">
        <v>156</v>
      </c>
      <c r="D18" s="3" t="s">
        <v>37</v>
      </c>
      <c r="E18" s="340">
        <f>SUM(F18:N18) - SMALL(F18:N18,1)  - SMALL(F18:N18,2) - SMALL(F18:N18,3)</f>
        <v>90</v>
      </c>
      <c r="F18" s="343">
        <f>IFERROR(VLOOKUP($O18,'Rd1 Sandown'!$C$2:$AE$34,29,0),0)</f>
        <v>90</v>
      </c>
      <c r="G18" s="335">
        <f>IFERROR(VLOOKUP($O18,'Rd2 Sandown'!$C$2:$AE$34,29,0),0)</f>
        <v>0</v>
      </c>
      <c r="H18" s="335">
        <f>IFERROR(VLOOKUP($O18,'Rd3 Sandown'!$C$2:$AE$34,29,0),0)</f>
        <v>0</v>
      </c>
      <c r="I18" s="335">
        <v>0</v>
      </c>
      <c r="J18" s="335">
        <f>IFERROR(VLOOKUP($O18,'Rd5 PI'!$C$2:$AE$34,29,0),0)</f>
        <v>0</v>
      </c>
      <c r="K18" s="335">
        <f>IFERROR(VLOOKUP($O18,'Rd6 Broadford'!$C$2:$AE$34,29,0),0)</f>
        <v>0</v>
      </c>
      <c r="L18" s="335">
        <v>0</v>
      </c>
      <c r="M18" s="335">
        <v>0</v>
      </c>
      <c r="N18" s="145">
        <v>0</v>
      </c>
      <c r="O18" t="str">
        <f>CONCATENATE(LOWER(B18)," ",LOWER(C18))</f>
        <v>david turner</v>
      </c>
    </row>
    <row r="19" spans="1:16" x14ac:dyDescent="0.2">
      <c r="A19" s="302">
        <v>17</v>
      </c>
      <c r="B19" s="61" t="s">
        <v>160</v>
      </c>
      <c r="C19" s="61" t="s">
        <v>159</v>
      </c>
      <c r="D19" s="3" t="s">
        <v>39</v>
      </c>
      <c r="E19" s="340">
        <f>SUM(F19:N19) - SMALL(F19:N19,1)  - SMALL(F19:N19,2) - SMALL(F19:N19,3)</f>
        <v>65</v>
      </c>
      <c r="F19" s="343">
        <f>IFERROR(VLOOKUP($O19,'Rd1 Sandown'!$C$2:$AE$34,29,0),0)</f>
        <v>20</v>
      </c>
      <c r="G19" s="335">
        <f>IFERROR(VLOOKUP($O19,'Rd2 Sandown'!$C$2:$AE$34,29,0),0)</f>
        <v>0</v>
      </c>
      <c r="H19" s="335">
        <f>IFERROR(VLOOKUP($O19,'Rd3 Sandown'!$C$2:$AE$34,29,0),0)</f>
        <v>5</v>
      </c>
      <c r="I19" s="335">
        <v>0</v>
      </c>
      <c r="J19" s="335">
        <f>IFERROR(VLOOKUP($O19,'Rd5 PI'!$C$2:$AE$34,29,0),0)</f>
        <v>5</v>
      </c>
      <c r="K19" s="335">
        <f>IFERROR(VLOOKUP($O19,'Rd6 Broadford'!$C$2:$AE$34,29,0),0)</f>
        <v>35</v>
      </c>
      <c r="L19" s="335">
        <v>0</v>
      </c>
      <c r="M19" s="335">
        <v>0</v>
      </c>
      <c r="N19" s="145">
        <v>0</v>
      </c>
      <c r="O19" t="str">
        <f>CONCATENATE(LOWER(B19)," ",LOWER(C19))</f>
        <v>robert downes</v>
      </c>
    </row>
    <row r="20" spans="1:16" x14ac:dyDescent="0.2">
      <c r="A20" s="302">
        <v>18</v>
      </c>
      <c r="B20" s="61" t="s">
        <v>268</v>
      </c>
      <c r="C20" s="61" t="s">
        <v>269</v>
      </c>
      <c r="D20" s="3" t="s">
        <v>16</v>
      </c>
      <c r="E20" s="340">
        <f>SUM(F20:N20) - SMALL(F20:N20,1)  - SMALL(F20:N20,2) - SMALL(F20:N20,3)</f>
        <v>60</v>
      </c>
      <c r="F20" s="343">
        <f>IFERROR(VLOOKUP($O20,'Rd1 Sandown'!$C$2:$AE$34,29,0),0)</f>
        <v>0</v>
      </c>
      <c r="G20" s="335">
        <f>IFERROR(VLOOKUP($O20,'Rd2 Sandown'!$C$2:$AE$34,29,0),0)</f>
        <v>0</v>
      </c>
      <c r="H20" s="335">
        <f>IFERROR(VLOOKUP($O20,'Rd3 Sandown'!$C$2:$AE$34,29,0),0)</f>
        <v>5</v>
      </c>
      <c r="I20" s="335">
        <v>0</v>
      </c>
      <c r="J20" s="335">
        <f>IFERROR(VLOOKUP($O20,'Rd5 PI'!$C$2:$AE$34,29,0),0)</f>
        <v>5</v>
      </c>
      <c r="K20" s="335">
        <f>IFERROR(VLOOKUP($O20,'Rd6 Broadford'!$C$2:$AE$34,29,0),0)</f>
        <v>50</v>
      </c>
      <c r="L20" s="335">
        <v>0</v>
      </c>
      <c r="M20" s="335">
        <v>0</v>
      </c>
      <c r="N20" s="145">
        <v>0</v>
      </c>
      <c r="O20" t="str">
        <f>CONCATENATE(LOWER(B20)," ",LOWER(C20))</f>
        <v>dean kennedy</v>
      </c>
    </row>
    <row r="21" spans="1:16" x14ac:dyDescent="0.2">
      <c r="A21" s="302">
        <v>19</v>
      </c>
      <c r="B21" s="61" t="s">
        <v>162</v>
      </c>
      <c r="C21" s="61" t="s">
        <v>163</v>
      </c>
      <c r="D21" s="3" t="s">
        <v>68</v>
      </c>
      <c r="E21" s="340">
        <f>SUM(F21:N21) - SMALL(F21:N21,1)  - SMALL(F21:N21,2) - SMALL(F21:N21,3)</f>
        <v>55</v>
      </c>
      <c r="F21" s="343">
        <f>IFERROR(VLOOKUP($O21,'Rd1 Sandown'!$C$2:$AE$34,29,0),0)</f>
        <v>20</v>
      </c>
      <c r="G21" s="335">
        <f>IFERROR(VLOOKUP($O21,'Rd2 Sandown'!$C$2:$AE$34,29,0),0)</f>
        <v>0</v>
      </c>
      <c r="H21" s="335">
        <f>IFERROR(VLOOKUP($O21,'Rd3 Sandown'!$C$2:$AE$34,29,0),0)</f>
        <v>0</v>
      </c>
      <c r="I21" s="335">
        <v>0</v>
      </c>
      <c r="J21" s="335">
        <f>IFERROR(VLOOKUP($O21,'Rd5 PI'!$C$2:$AE$34,29,0),0)</f>
        <v>35</v>
      </c>
      <c r="K21" s="335">
        <f>IFERROR(VLOOKUP($O21,'Rd6 Broadford'!$C$2:$AE$34,29,0),0)</f>
        <v>0</v>
      </c>
      <c r="L21" s="335">
        <v>0</v>
      </c>
      <c r="M21" s="335">
        <v>0</v>
      </c>
      <c r="N21" s="145">
        <v>0</v>
      </c>
      <c r="O21" t="str">
        <f>CONCATENATE(LOWER(B21)," ",LOWER(C21))</f>
        <v>ian vague</v>
      </c>
    </row>
    <row r="22" spans="1:16" x14ac:dyDescent="0.2">
      <c r="A22" s="302">
        <v>20</v>
      </c>
      <c r="B22" s="61" t="s">
        <v>63</v>
      </c>
      <c r="C22" s="61" t="s">
        <v>313</v>
      </c>
      <c r="D22" s="3" t="s">
        <v>13</v>
      </c>
      <c r="E22" s="340">
        <f>SUM(F22:N22) - SMALL(F22:N22,1)  - SMALL(F22:N22,2) - SMALL(F22:N22,3)</f>
        <v>50</v>
      </c>
      <c r="F22" s="343">
        <f>IFERROR(VLOOKUP($O22,'Rd1 Sandown'!$C$2:$AE$34,29,0),0)</f>
        <v>0</v>
      </c>
      <c r="G22" s="335">
        <f>IFERROR(VLOOKUP($O22,'Rd2 Sandown'!$C$2:$AE$34,29,0),0)</f>
        <v>0</v>
      </c>
      <c r="H22" s="335">
        <f>IFERROR(VLOOKUP($O22,'Rd3 Sandown'!$C$2:$AE$34,29,0),0)</f>
        <v>0</v>
      </c>
      <c r="I22" s="335">
        <v>0</v>
      </c>
      <c r="J22" s="335">
        <f>IFERROR(VLOOKUP($O22,'Rd5 PI'!$C$2:$AE$34,29,0),0)</f>
        <v>50</v>
      </c>
      <c r="K22" s="335">
        <f>IFERROR(VLOOKUP($O22,'Rd6 Broadford'!$C$2:$AE$34,29,0),0)</f>
        <v>0</v>
      </c>
      <c r="L22" s="335">
        <v>0</v>
      </c>
      <c r="M22" s="335">
        <v>0</v>
      </c>
      <c r="N22" s="145">
        <v>0</v>
      </c>
      <c r="O22" t="str">
        <f>CONCATENATE(LOWER(B22)," ",LOWER(C22))</f>
        <v>david wilken</v>
      </c>
    </row>
    <row r="23" spans="1:16" x14ac:dyDescent="0.2">
      <c r="A23" s="302">
        <v>21</v>
      </c>
      <c r="B23" s="61" t="s">
        <v>354</v>
      </c>
      <c r="C23" s="61" t="s">
        <v>355</v>
      </c>
      <c r="D23" s="3" t="s">
        <v>4</v>
      </c>
      <c r="E23" s="340">
        <f>SUM(F23:N23) - SMALL(F23:N23,1)  - SMALL(F23:N23,2) - SMALL(F23:N23,3)</f>
        <v>45</v>
      </c>
      <c r="F23" s="343">
        <f>IFERROR(VLOOKUP($O23,'Rd1 Sandown'!$C$2:$AE$34,29,0),0)</f>
        <v>0</v>
      </c>
      <c r="G23" s="335">
        <f>IFERROR(VLOOKUP($O23,'Rd2 Sandown'!$C$2:$AE$34,29,0),0)</f>
        <v>0</v>
      </c>
      <c r="H23" s="335">
        <f>IFERROR(VLOOKUP($O23,'Rd3 Sandown'!$C$2:$AE$34,29,0),0)</f>
        <v>0</v>
      </c>
      <c r="I23" s="335">
        <v>0</v>
      </c>
      <c r="J23" s="335">
        <f>IFERROR(VLOOKUP($O23,'Rd5 PI'!$C$2:$AE$34,29,0),0)</f>
        <v>0</v>
      </c>
      <c r="K23" s="335">
        <f>IFERROR(VLOOKUP($O23,'Rd6 Broadford'!$C$2:$AE$34,29,0),0)</f>
        <v>45</v>
      </c>
      <c r="L23" s="335">
        <v>0</v>
      </c>
      <c r="M23" s="335">
        <v>0</v>
      </c>
      <c r="N23" s="145">
        <v>0</v>
      </c>
      <c r="O23" t="str">
        <f>CONCATENATE(LOWER(B23)," ",LOWER(C23))</f>
        <v>paul robotham</v>
      </c>
    </row>
    <row r="24" spans="1:16" x14ac:dyDescent="0.2">
      <c r="A24" s="302">
        <v>22</v>
      </c>
      <c r="B24" s="61" t="s">
        <v>177</v>
      </c>
      <c r="C24" s="61" t="s">
        <v>178</v>
      </c>
      <c r="D24" s="3" t="s">
        <v>38</v>
      </c>
      <c r="E24" s="340">
        <f>SUM(F24:N24) - SMALL(F24:N24,1)  - SMALL(F24:N24,2) - SMALL(F24:N24,3)</f>
        <v>40</v>
      </c>
      <c r="F24" s="343">
        <f>IFERROR(VLOOKUP($O24,'Rd1 Sandown'!$C$2:$AE$34,29,0),0)</f>
        <v>5</v>
      </c>
      <c r="G24" s="335">
        <f>IFERROR(VLOOKUP($O24,'Rd2 Sandown'!$C$2:$AE$34,29,0),0)</f>
        <v>5</v>
      </c>
      <c r="H24" s="335">
        <f>IFERROR(VLOOKUP($O24,'Rd3 Sandown'!$C$2:$AE$34,29,0),0)</f>
        <v>5</v>
      </c>
      <c r="I24" s="335">
        <v>0</v>
      </c>
      <c r="J24" s="335">
        <f>IFERROR(VLOOKUP($O24,'Rd5 PI'!$C$2:$AE$34,29,0),0)</f>
        <v>5</v>
      </c>
      <c r="K24" s="335">
        <f>IFERROR(VLOOKUP($O24,'Rd6 Broadford'!$C$2:$AE$34,29,0),0)</f>
        <v>20</v>
      </c>
      <c r="L24" s="335">
        <v>0</v>
      </c>
      <c r="M24" s="335">
        <v>0</v>
      </c>
      <c r="N24" s="145">
        <v>0</v>
      </c>
      <c r="O24" t="str">
        <f>CONCATENATE(LOWER(B24)," ",LOWER(C24))</f>
        <v>damien costello</v>
      </c>
    </row>
    <row r="25" spans="1:16" x14ac:dyDescent="0.2">
      <c r="A25" s="302">
        <v>23</v>
      </c>
      <c r="B25" s="61" t="s">
        <v>272</v>
      </c>
      <c r="C25" s="61" t="s">
        <v>273</v>
      </c>
      <c r="D25" s="3" t="s">
        <v>4</v>
      </c>
      <c r="E25" s="340">
        <f>SUM(F25:N25) - SMALL(F25:N25,1)  - SMALL(F25:N25,2) - SMALL(F25:N25,3)</f>
        <v>35</v>
      </c>
      <c r="F25" s="343">
        <f>IFERROR(VLOOKUP($O25,'Rd1 Sandown'!$C$2:$AE$34,29,0),0)</f>
        <v>0</v>
      </c>
      <c r="G25" s="335">
        <f>IFERROR(VLOOKUP($O25,'Rd2 Sandown'!$C$2:$AE$34,29,0),0)</f>
        <v>0</v>
      </c>
      <c r="H25" s="335">
        <f>IFERROR(VLOOKUP($O25,'Rd3 Sandown'!$C$2:$AE$34,29,0),0)</f>
        <v>35</v>
      </c>
      <c r="I25" s="335">
        <v>0</v>
      </c>
      <c r="J25" s="335">
        <f>IFERROR(VLOOKUP($O25,'Rd5 PI'!$C$2:$AE$34,29,0),0)</f>
        <v>0</v>
      </c>
      <c r="K25" s="335">
        <f>IFERROR(VLOOKUP($O25,'Rd6 Broadford'!$C$2:$AE$34,29,0),0)</f>
        <v>0</v>
      </c>
      <c r="L25" s="335">
        <v>0</v>
      </c>
      <c r="M25" s="335">
        <v>0</v>
      </c>
      <c r="N25" s="145">
        <v>0</v>
      </c>
      <c r="O25" t="str">
        <f>CONCATENATE(LOWER(B25)," ",LOWER(C25))</f>
        <v>stephen greene</v>
      </c>
    </row>
    <row r="26" spans="1:16" x14ac:dyDescent="0.2">
      <c r="A26" s="302">
        <v>24</v>
      </c>
      <c r="B26" s="61" t="s">
        <v>75</v>
      </c>
      <c r="C26" s="61" t="s">
        <v>166</v>
      </c>
      <c r="D26" s="3" t="s">
        <v>39</v>
      </c>
      <c r="E26" s="340">
        <f>SUM(F26:N26) - SMALL(F26:N26,1)  - SMALL(F26:N26,2) - SMALL(F26:N26,3)</f>
        <v>15</v>
      </c>
      <c r="F26" s="343">
        <f>IFERROR(VLOOKUP($O26,'Rd1 Sandown'!$C$2:$AE$34,29,0),0)</f>
        <v>5</v>
      </c>
      <c r="G26" s="335">
        <f>IFERROR(VLOOKUP($O26,'Rd2 Sandown'!$C$2:$AE$34,29,0),0)</f>
        <v>5</v>
      </c>
      <c r="H26" s="335">
        <f>IFERROR(VLOOKUP($O26,'Rd3 Sandown'!$C$2:$AE$34,29,0),0)</f>
        <v>0</v>
      </c>
      <c r="I26" s="335">
        <v>0</v>
      </c>
      <c r="J26" s="335">
        <f>IFERROR(VLOOKUP($O26,'Rd5 PI'!$C$2:$AE$34,29,0),0)</f>
        <v>5</v>
      </c>
      <c r="K26" s="335">
        <f>IFERROR(VLOOKUP($O26,'Rd6 Broadford'!$C$2:$AE$34,29,0),0)</f>
        <v>0</v>
      </c>
      <c r="L26" s="335">
        <v>0</v>
      </c>
      <c r="M26" s="335">
        <v>0</v>
      </c>
      <c r="N26" s="145">
        <v>0</v>
      </c>
      <c r="O26" t="str">
        <f>CONCATENATE(LOWER(B26)," ",LOWER(C26))</f>
        <v>john mcbreen</v>
      </c>
    </row>
    <row r="27" spans="1:16" x14ac:dyDescent="0.2">
      <c r="A27" s="302">
        <v>25</v>
      </c>
      <c r="B27" s="61" t="s">
        <v>256</v>
      </c>
      <c r="C27" s="61" t="s">
        <v>259</v>
      </c>
      <c r="D27" s="3" t="s">
        <v>13</v>
      </c>
      <c r="E27" s="340">
        <f>SUM(F27:N27) - SMALL(F27:N27,1)  - SMALL(F27:N27,2) - SMALL(F27:N27,3)</f>
        <v>10</v>
      </c>
      <c r="F27" s="343">
        <f>IFERROR(VLOOKUP($O27,'Rd1 Sandown'!$C$2:$AE$34,29,0),0)</f>
        <v>0</v>
      </c>
      <c r="G27" s="335">
        <f>IFERROR(VLOOKUP($O27,'Rd2 Sandown'!$C$2:$AE$34,29,0),0)</f>
        <v>0</v>
      </c>
      <c r="H27" s="335">
        <f>IFERROR(VLOOKUP($O27,'Rd3 Sandown'!$C$2:$AE$34,29,0),0)</f>
        <v>5</v>
      </c>
      <c r="I27" s="335">
        <v>0</v>
      </c>
      <c r="J27" s="335">
        <f>IFERROR(VLOOKUP($O27,'Rd5 PI'!$C$2:$AE$34,29,0),0)</f>
        <v>0</v>
      </c>
      <c r="K27" s="335">
        <f>IFERROR(VLOOKUP($O27,'Rd6 Broadford'!$C$2:$AE$34,29,0),0)</f>
        <v>5</v>
      </c>
      <c r="L27" s="335">
        <v>0</v>
      </c>
      <c r="M27" s="335">
        <v>0</v>
      </c>
      <c r="N27" s="145">
        <v>0</v>
      </c>
      <c r="O27" t="str">
        <f>CONCATENATE(LOWER(B27)," ",LOWER(C27))</f>
        <v>leigh mummery</v>
      </c>
    </row>
    <row r="28" spans="1:16" ht="13.5" thickBot="1" x14ac:dyDescent="0.25">
      <c r="A28" s="302">
        <v>26</v>
      </c>
      <c r="B28" s="303" t="s">
        <v>265</v>
      </c>
      <c r="C28" s="303" t="s">
        <v>266</v>
      </c>
      <c r="D28" s="147" t="s">
        <v>38</v>
      </c>
      <c r="E28" s="341">
        <f>SUM(F28:N28) - SMALL(F28:N28,1)  - SMALL(F28:N28,2) - SMALL(F28:N28,3)</f>
        <v>5</v>
      </c>
      <c r="F28" s="344">
        <f>IFERROR(VLOOKUP($O28,'Rd1 Sandown'!$C$2:$AE$34,29,0),0)</f>
        <v>0</v>
      </c>
      <c r="G28" s="147">
        <f>IFERROR(VLOOKUP($O28,'Rd2 Sandown'!$C$2:$AE$34,29,0),0)</f>
        <v>0</v>
      </c>
      <c r="H28" s="147">
        <f>IFERROR(VLOOKUP($O28,'Rd3 Sandown'!$C$2:$AE$34,29,0),0)</f>
        <v>5</v>
      </c>
      <c r="I28" s="147">
        <v>0</v>
      </c>
      <c r="J28" s="147">
        <f>IFERROR(VLOOKUP($O28,'Rd5 PI'!$C$2:$AE$34,29,0),0)</f>
        <v>0</v>
      </c>
      <c r="K28" s="147">
        <f>IFERROR(VLOOKUP($O28,'Rd6 Broadford'!$C$2:$AE$34,29,0),0)</f>
        <v>0</v>
      </c>
      <c r="L28" s="147">
        <v>0</v>
      </c>
      <c r="M28" s="147">
        <v>0</v>
      </c>
      <c r="N28" s="148">
        <v>0</v>
      </c>
      <c r="O28" t="str">
        <f>CONCATENATE(LOWER(B28)," ",LOWER(C28))</f>
        <v>simon acfield</v>
      </c>
    </row>
    <row r="29" spans="1:16" x14ac:dyDescent="0.2">
      <c r="A29" s="2"/>
      <c r="B29" s="7"/>
      <c r="C29" s="7"/>
      <c r="E29" s="6"/>
      <c r="F29"/>
      <c r="G29"/>
      <c r="H29"/>
      <c r="I29"/>
      <c r="J29"/>
      <c r="K29"/>
      <c r="L29"/>
      <c r="M29"/>
      <c r="N29"/>
      <c r="O29" s="9"/>
      <c r="P29" s="10"/>
    </row>
    <row r="30" spans="1:16" ht="15.75" x14ac:dyDescent="0.25">
      <c r="A30" s="8" t="s">
        <v>6</v>
      </c>
      <c r="B30" s="4"/>
      <c r="C30" s="4"/>
      <c r="D30" s="5"/>
      <c r="O30" s="9"/>
      <c r="P30" s="10"/>
    </row>
    <row r="31" spans="1:16" x14ac:dyDescent="0.2">
      <c r="A31" s="11"/>
      <c r="B31" s="4"/>
      <c r="C31" s="4"/>
      <c r="D31" s="5"/>
      <c r="O31" s="9"/>
      <c r="P31" s="10"/>
    </row>
    <row r="32" spans="1:16" ht="13.5" thickBot="1" x14ac:dyDescent="0.25">
      <c r="A32" s="184" t="s">
        <v>7</v>
      </c>
      <c r="B32" s="185"/>
      <c r="C32" s="185"/>
      <c r="D32" s="5"/>
    </row>
    <row r="33" spans="1:16" x14ac:dyDescent="0.2">
      <c r="A33" s="177">
        <v>1</v>
      </c>
      <c r="B33" s="61"/>
      <c r="C33" s="61"/>
      <c r="D33" s="179" t="s">
        <v>3</v>
      </c>
      <c r="E33" s="180">
        <f>SUM(F33:N33) - SMALL(F33:N33,1)  - SMALL(F33:N33,2)- SMALL(F33:N33,3)</f>
        <v>0</v>
      </c>
      <c r="F33" s="3">
        <f>IFERROR(VLOOKUP($O33,'Rd1 Sandown'!$C$2:$AE$34,19,0),0)</f>
        <v>0</v>
      </c>
      <c r="G33" s="3">
        <f>IFERROR(VLOOKUP($O33,'Rd2 Sandown'!$C$2:$AE$34,19,0),0)</f>
        <v>0</v>
      </c>
      <c r="H33" s="3">
        <f>IFERROR(VLOOKUP($O33,'Rd3 Sandown'!$C$2:$AE$34,19,0),0)</f>
        <v>0</v>
      </c>
      <c r="I33" s="3">
        <v>0</v>
      </c>
      <c r="J33" s="3">
        <f>IFERROR(VLOOKUP($O33,'Rd5 PI'!$C$2:$AE$34,19,0),0)</f>
        <v>0</v>
      </c>
      <c r="K33" s="3">
        <f>IFERROR(VLOOKUP($O33,'Rd6 Broadford'!$C$2:$AE$34,19,0),0)</f>
        <v>0</v>
      </c>
      <c r="L33" s="3">
        <f>IFERROR(VLOOKUP($O33,#REF!,19,0),0)</f>
        <v>0</v>
      </c>
      <c r="M33" s="3">
        <f>IFERROR(VLOOKUP($O33,#REF!,17,0),0)</f>
        <v>0</v>
      </c>
      <c r="N33" s="3">
        <v>0</v>
      </c>
      <c r="O33" t="str">
        <f>CONCATENATE(LOWER(B33)," ",LOWER(C33))</f>
        <v xml:space="preserve"> </v>
      </c>
    </row>
    <row r="34" spans="1:16" x14ac:dyDescent="0.2">
      <c r="A34" s="177">
        <v>2</v>
      </c>
      <c r="B34" s="61"/>
      <c r="C34" s="61"/>
      <c r="D34" s="179" t="s">
        <v>3</v>
      </c>
      <c r="E34" s="181">
        <f t="shared" ref="E34:E37" si="0">SUM(F34:N34) - SMALL(F34:N34,1)  - SMALL(F34:N34,2)- SMALL(F34:N34,3)</f>
        <v>0</v>
      </c>
      <c r="F34" s="3">
        <f>IFERROR(VLOOKUP($O34,'Rd1 Sandown'!$C$2:$AE$34,19,0),0)</f>
        <v>0</v>
      </c>
      <c r="G34" s="3">
        <f>IFERROR(VLOOKUP($O34,'Rd2 Sandown'!$C$2:$AE$34,19,0),0)</f>
        <v>0</v>
      </c>
      <c r="H34" s="3">
        <f>IFERROR(VLOOKUP($O34,'Rd3 Sandown'!$C$2:$AE$34,19,0),0)</f>
        <v>0</v>
      </c>
      <c r="I34" s="3">
        <v>0</v>
      </c>
      <c r="J34" s="3">
        <f>IFERROR(VLOOKUP($O34,'Rd5 PI'!$C$2:$AE$34,19,0),0)</f>
        <v>0</v>
      </c>
      <c r="K34" s="3">
        <f>IFERROR(VLOOKUP($O34,'Rd6 Broadford'!$C$2:$AE$34,19,0),0)</f>
        <v>0</v>
      </c>
      <c r="L34" s="3">
        <f>IFERROR(VLOOKUP($O34,#REF!,19,0),0)</f>
        <v>0</v>
      </c>
      <c r="M34" s="3">
        <f>IFERROR(VLOOKUP($O34,#REF!,17,0),0)</f>
        <v>0</v>
      </c>
      <c r="N34" s="3">
        <v>0</v>
      </c>
      <c r="O34" t="str">
        <f>CONCATENATE(LOWER(B34)," ",LOWER(C34))</f>
        <v xml:space="preserve"> </v>
      </c>
    </row>
    <row r="35" spans="1:16" x14ac:dyDescent="0.2">
      <c r="A35" s="177">
        <v>3</v>
      </c>
      <c r="B35" s="178"/>
      <c r="C35" s="178"/>
      <c r="D35" s="179" t="s">
        <v>3</v>
      </c>
      <c r="E35" s="181">
        <f t="shared" si="0"/>
        <v>0</v>
      </c>
      <c r="F35" s="3">
        <f>IFERROR(VLOOKUP($O35,'Rd1 Sandown'!$C$2:$AE$34,19,0),0)</f>
        <v>0</v>
      </c>
      <c r="G35" s="3">
        <f>IFERROR(VLOOKUP($O35,'Rd2 Sandown'!$C$2:$AE$34,19,0),0)</f>
        <v>0</v>
      </c>
      <c r="H35" s="3">
        <f>IFERROR(VLOOKUP($O35,'Rd3 Sandown'!$C$2:$AE$34,19,0),0)</f>
        <v>0</v>
      </c>
      <c r="I35" s="3">
        <v>0</v>
      </c>
      <c r="J35" s="3">
        <f>IFERROR(VLOOKUP($O35,'Rd5 PI'!$C$2:$AE$34,19,0),0)</f>
        <v>0</v>
      </c>
      <c r="K35" s="3">
        <f>IFERROR(VLOOKUP($O35,'Rd6 Broadford'!$C$2:$AE$34,19,0),0)</f>
        <v>0</v>
      </c>
      <c r="L35" s="3">
        <f>IFERROR(VLOOKUP($O35,#REF!,19,0),0)</f>
        <v>0</v>
      </c>
      <c r="M35" s="3">
        <f>IFERROR(VLOOKUP($O35,#REF!,17,0),0)</f>
        <v>0</v>
      </c>
      <c r="N35" s="3">
        <v>0</v>
      </c>
      <c r="O35" t="str">
        <f>CONCATENATE(LOWER(B35)," ",LOWER(C35))</f>
        <v xml:space="preserve"> </v>
      </c>
    </row>
    <row r="36" spans="1:16" x14ac:dyDescent="0.2">
      <c r="A36" s="177">
        <v>4</v>
      </c>
      <c r="B36" s="176"/>
      <c r="C36" s="176"/>
      <c r="D36" s="179" t="s">
        <v>3</v>
      </c>
      <c r="E36" s="181">
        <f t="shared" si="0"/>
        <v>0</v>
      </c>
      <c r="F36" s="3">
        <f>IFERROR(VLOOKUP($O36,'Rd1 Sandown'!$C$2:$AE$34,19,0),0)</f>
        <v>0</v>
      </c>
      <c r="G36" s="3">
        <f>IFERROR(VLOOKUP($O36,'Rd2 Sandown'!$C$2:$AE$34,19,0),0)</f>
        <v>0</v>
      </c>
      <c r="H36" s="3">
        <f>IFERROR(VLOOKUP($O36,'Rd3 Sandown'!$C$2:$AE$34,19,0),0)</f>
        <v>0</v>
      </c>
      <c r="I36" s="3">
        <v>0</v>
      </c>
      <c r="J36" s="3">
        <f>IFERROR(VLOOKUP($O36,'Rd5 PI'!$C$2:$AE$34,19,0),0)</f>
        <v>0</v>
      </c>
      <c r="K36" s="3">
        <f>IFERROR(VLOOKUP($O36,'Rd6 Broadford'!$C$2:$AE$34,19,0),0)</f>
        <v>0</v>
      </c>
      <c r="L36" s="3">
        <f>IFERROR(VLOOKUP($O36,#REF!,19,0),0)</f>
        <v>0</v>
      </c>
      <c r="M36" s="3">
        <f>IFERROR(VLOOKUP($O36,#REF!,17,0),0)</f>
        <v>0</v>
      </c>
      <c r="N36" s="3">
        <v>0</v>
      </c>
      <c r="O36" t="str">
        <f>CONCATENATE(LOWER(B36)," ",LOWER(C36))</f>
        <v xml:space="preserve"> </v>
      </c>
      <c r="P36" s="10"/>
    </row>
    <row r="37" spans="1:16" ht="13.5" thickBot="1" x14ac:dyDescent="0.25">
      <c r="A37" s="182">
        <v>5</v>
      </c>
      <c r="B37" s="176"/>
      <c r="C37" s="176"/>
      <c r="D37" s="179" t="s">
        <v>3</v>
      </c>
      <c r="E37" s="183">
        <f t="shared" si="0"/>
        <v>0</v>
      </c>
      <c r="F37" s="3">
        <f>IFERROR(VLOOKUP($O37,'Rd1 Sandown'!$C$2:$AE$34,19,0),0)</f>
        <v>0</v>
      </c>
      <c r="G37" s="3">
        <f>IFERROR(VLOOKUP($O37,'Rd2 Sandown'!$C$2:$AE$34,19,0),0)</f>
        <v>0</v>
      </c>
      <c r="H37" s="3">
        <f>IFERROR(VLOOKUP($O37,'Rd3 Sandown'!$C$2:$AE$34,19,0),0)</f>
        <v>0</v>
      </c>
      <c r="I37" s="3">
        <v>0</v>
      </c>
      <c r="J37" s="3">
        <f>IFERROR(VLOOKUP($O37,'Rd5 PI'!$C$2:$AE$34,19,0),0)</f>
        <v>0</v>
      </c>
      <c r="K37" s="3">
        <f>IFERROR(VLOOKUP($O37,'Rd6 Broadford'!$C$2:$AE$34,19,0),0)</f>
        <v>0</v>
      </c>
      <c r="L37" s="3">
        <f>IFERROR(VLOOKUP($O37,#REF!,19,0),0)</f>
        <v>0</v>
      </c>
      <c r="M37" s="193">
        <f>IFERROR(VLOOKUP($O37,#REF!,17,0),0)</f>
        <v>0</v>
      </c>
      <c r="N37" s="3">
        <v>0</v>
      </c>
      <c r="O37" t="str">
        <f>CONCATENATE(LOWER(B37)," ",LOWER(C37))</f>
        <v xml:space="preserve"> </v>
      </c>
      <c r="P37" s="10"/>
    </row>
    <row r="38" spans="1:16" x14ac:dyDescent="0.2">
      <c r="B38" s="4"/>
      <c r="C38" s="4"/>
      <c r="D38" s="5"/>
      <c r="F38" s="3"/>
      <c r="G38" s="3"/>
      <c r="H38" s="3"/>
      <c r="J38" s="3"/>
      <c r="K38" s="3"/>
      <c r="L38" s="3"/>
      <c r="M38" s="3"/>
      <c r="N38" s="3"/>
      <c r="O38" s="9"/>
      <c r="P38" s="10"/>
    </row>
    <row r="39" spans="1:16" ht="13.5" thickBot="1" x14ac:dyDescent="0.25">
      <c r="A39" s="27" t="s">
        <v>8</v>
      </c>
      <c r="B39" s="28"/>
      <c r="C39" s="28"/>
      <c r="D39" s="5"/>
      <c r="F39" s="3"/>
      <c r="G39" s="3"/>
      <c r="H39" s="3"/>
      <c r="J39" s="3"/>
      <c r="K39" s="3"/>
      <c r="L39" s="3"/>
      <c r="M39" s="3"/>
      <c r="N39" s="3"/>
    </row>
    <row r="40" spans="1:16" x14ac:dyDescent="0.2">
      <c r="A40" s="29">
        <v>1</v>
      </c>
      <c r="B40" s="30" t="s">
        <v>93</v>
      </c>
      <c r="C40" s="30" t="s">
        <v>94</v>
      </c>
      <c r="D40" s="26" t="s">
        <v>5</v>
      </c>
      <c r="E40" s="43">
        <f>SUM(F40:N40) - SMALL(F40:N40,1)  - SMALL(F40:N40,2)- SMALL(F40:N40,3)</f>
        <v>475</v>
      </c>
      <c r="F40" s="3">
        <f>IFERROR(VLOOKUP($O40,'Rd1 Sandown'!$C$2:$AE$34,19,0),0)</f>
        <v>100</v>
      </c>
      <c r="G40" s="3">
        <f>IFERROR(VLOOKUP($O40,'Rd2 Sandown'!$C$2:$AE$34,19,0),0)</f>
        <v>100</v>
      </c>
      <c r="H40" s="3">
        <f>IFERROR(VLOOKUP($O40,'Rd3 Sandown'!$C$2:$AE$34,19,0),0)</f>
        <v>100</v>
      </c>
      <c r="I40" s="3">
        <v>0</v>
      </c>
      <c r="J40" s="3">
        <f>IFERROR(VLOOKUP($O40,'Rd5 PI'!$C$2:$AE$34,19,0),0)</f>
        <v>75</v>
      </c>
      <c r="K40" s="3">
        <f>IFERROR(VLOOKUP($O40,'Rd6 Broadford'!$C$2:$AE$34,19,0),0)</f>
        <v>100</v>
      </c>
      <c r="L40" s="3">
        <f>IFERROR(VLOOKUP($O40,#REF!,19,0),0)</f>
        <v>0</v>
      </c>
      <c r="M40" s="3">
        <f>IFERROR(VLOOKUP($O40,#REF!,17,0),0)</f>
        <v>0</v>
      </c>
      <c r="N40" s="3">
        <v>0</v>
      </c>
      <c r="O40" t="str">
        <f>CONCATENATE(LOWER(B40)," ",LOWER(C40))</f>
        <v>adrian zadro</v>
      </c>
    </row>
    <row r="41" spans="1:16" x14ac:dyDescent="0.2">
      <c r="A41" s="29">
        <v>2</v>
      </c>
      <c r="B41" s="30" t="s">
        <v>164</v>
      </c>
      <c r="C41" s="30" t="s">
        <v>168</v>
      </c>
      <c r="D41" s="26" t="s">
        <v>5</v>
      </c>
      <c r="E41" s="44">
        <f t="shared" ref="E41:E44" si="1">SUM(F41:N41) - SMALL(F41:N41,1)  - SMALL(F41:N41,2)- SMALL(F41:N41,3)</f>
        <v>250</v>
      </c>
      <c r="F41" s="3">
        <f>IFERROR(VLOOKUP($O41,'Rd1 Sandown'!$C$2:$AE$34,19,0),0)</f>
        <v>75</v>
      </c>
      <c r="G41" s="3">
        <f>IFERROR(VLOOKUP($O41,'Rd2 Sandown'!$C$2:$AE$34,19,0),0)</f>
        <v>75</v>
      </c>
      <c r="H41" s="3">
        <f>IFERROR(VLOOKUP($O41,'Rd3 Sandown'!$C$2:$AE$34,19,0),0)</f>
        <v>0</v>
      </c>
      <c r="I41" s="3">
        <v>0</v>
      </c>
      <c r="J41" s="3">
        <f>IFERROR(VLOOKUP($O41,'Rd5 PI'!$C$2:$AE$34,19,0),0)</f>
        <v>100</v>
      </c>
      <c r="K41" s="3">
        <f>IFERROR(VLOOKUP($O41,'Rd6 Broadford'!$C$2:$AE$34,19,0),0)</f>
        <v>0</v>
      </c>
      <c r="L41" s="3">
        <f>IFERROR(VLOOKUP($O41,#REF!,19,0),0)</f>
        <v>0</v>
      </c>
      <c r="M41" s="3">
        <f>IFERROR(VLOOKUP($O41,#REF!,17,0),0)</f>
        <v>0</v>
      </c>
      <c r="N41" s="3">
        <v>0</v>
      </c>
      <c r="O41" t="str">
        <f>CONCATENATE(LOWER(B41)," ",LOWER(C41))</f>
        <v>jason gilholme</v>
      </c>
      <c r="P41" s="10"/>
    </row>
    <row r="42" spans="1:16" x14ac:dyDescent="0.2">
      <c r="A42" s="29">
        <v>3</v>
      </c>
      <c r="B42" s="30" t="s">
        <v>75</v>
      </c>
      <c r="C42" s="30" t="s">
        <v>83</v>
      </c>
      <c r="D42" s="26" t="s">
        <v>5</v>
      </c>
      <c r="E42" s="44">
        <f t="shared" si="1"/>
        <v>135</v>
      </c>
      <c r="F42" s="3">
        <f>IFERROR(VLOOKUP($O42,'Rd1 Sandown'!$C$2:$AE$34,19,0),0)</f>
        <v>60</v>
      </c>
      <c r="G42" s="3">
        <f>IFERROR(VLOOKUP($O42,'Rd2 Sandown'!$C$2:$AE$34,19,0),0)</f>
        <v>0</v>
      </c>
      <c r="H42" s="3">
        <f>IFERROR(VLOOKUP($O42,'Rd3 Sandown'!$C$2:$AE$34,19,0),0)</f>
        <v>75</v>
      </c>
      <c r="I42" s="3">
        <v>0</v>
      </c>
      <c r="J42" s="3">
        <f>IFERROR(VLOOKUP($O42,'Rd5 PI'!$C$2:$AE$34,19,0),0)</f>
        <v>0</v>
      </c>
      <c r="K42" s="3">
        <f>IFERROR(VLOOKUP($O42,'Rd6 Broadford'!$C$2:$AE$34,19,0),0)</f>
        <v>0</v>
      </c>
      <c r="L42" s="3">
        <f>IFERROR(VLOOKUP($O42,#REF!,19,0),0)</f>
        <v>0</v>
      </c>
      <c r="M42" s="3">
        <f>IFERROR(VLOOKUP($O42,#REF!,17,0),0)</f>
        <v>0</v>
      </c>
      <c r="N42" s="3">
        <v>0</v>
      </c>
      <c r="O42" t="str">
        <f>CONCATENATE(LOWER(B42)," ",LOWER(C42))</f>
        <v>john downes</v>
      </c>
      <c r="P42" s="10"/>
    </row>
    <row r="43" spans="1:16" x14ac:dyDescent="0.2">
      <c r="A43" s="29">
        <v>4</v>
      </c>
      <c r="B43" s="30"/>
      <c r="C43" s="30"/>
      <c r="D43" s="26" t="s">
        <v>5</v>
      </c>
      <c r="E43" s="44">
        <f t="shared" si="1"/>
        <v>0</v>
      </c>
      <c r="F43" s="3">
        <f>IFERROR(VLOOKUP($O43,'Rd1 Sandown'!$C$2:$AE$34,19,0),0)</f>
        <v>0</v>
      </c>
      <c r="G43" s="3">
        <f>IFERROR(VLOOKUP($O43,'Rd2 Sandown'!$C$2:$AE$34,19,0),0)</f>
        <v>0</v>
      </c>
      <c r="H43" s="3">
        <f>IFERROR(VLOOKUP($O43,'Rd3 Sandown'!$C$2:$AE$34,19,0),0)</f>
        <v>0</v>
      </c>
      <c r="I43" s="3">
        <v>0</v>
      </c>
      <c r="J43" s="3">
        <f>IFERROR(VLOOKUP($O43,'Rd5 PI'!$C$2:$AE$34,19,0),0)</f>
        <v>0</v>
      </c>
      <c r="K43" s="3">
        <f>IFERROR(VLOOKUP($O43,'Rd6 Broadford'!$C$2:$AE$34,19,0),0)</f>
        <v>0</v>
      </c>
      <c r="L43" s="3">
        <f>IFERROR(VLOOKUP($O43,#REF!,19,0),0)</f>
        <v>0</v>
      </c>
      <c r="M43" s="3">
        <f>IFERROR(VLOOKUP($O43,#REF!,17,0),0)</f>
        <v>0</v>
      </c>
      <c r="N43" s="3">
        <v>0</v>
      </c>
      <c r="O43" t="str">
        <f>CONCATENATE(LOWER(B43)," ",LOWER(C43))</f>
        <v xml:space="preserve"> </v>
      </c>
      <c r="P43" s="10"/>
    </row>
    <row r="44" spans="1:16" ht="13.5" thickBot="1" x14ac:dyDescent="0.25">
      <c r="A44" s="29">
        <v>5</v>
      </c>
      <c r="B44" s="30"/>
      <c r="C44" s="30"/>
      <c r="D44" s="26" t="s">
        <v>5</v>
      </c>
      <c r="E44" s="45">
        <f t="shared" si="1"/>
        <v>0</v>
      </c>
      <c r="F44" s="3">
        <f>IFERROR(VLOOKUP($O44,'Rd1 Sandown'!$C$2:$AE$34,19,0),0)</f>
        <v>0</v>
      </c>
      <c r="G44" s="3">
        <f>IFERROR(VLOOKUP($O44,'Rd2 Sandown'!$C$2:$AE$34,19,0),0)</f>
        <v>0</v>
      </c>
      <c r="H44" s="3">
        <f>IFERROR(VLOOKUP($O44,'Rd3 Sandown'!$C$2:$AE$34,19,0),0)</f>
        <v>0</v>
      </c>
      <c r="I44" s="3">
        <v>0</v>
      </c>
      <c r="J44" s="3">
        <f>IFERROR(VLOOKUP($O44,'Rd5 PI'!$C$2:$AE$34,19,0),0)</f>
        <v>0</v>
      </c>
      <c r="K44" s="3">
        <f>IFERROR(VLOOKUP($O44,'Rd6 Broadford'!$C$2:$AE$34,19,0),0)</f>
        <v>0</v>
      </c>
      <c r="L44" s="3">
        <f>IFERROR(VLOOKUP($O44,#REF!,19,0),0)</f>
        <v>0</v>
      </c>
      <c r="M44" s="194">
        <f>IFERROR(VLOOKUP($O44,#REF!,17,0),0)</f>
        <v>0</v>
      </c>
      <c r="N44" s="3">
        <v>0</v>
      </c>
      <c r="O44" t="str">
        <f>CONCATENATE(LOWER(B44)," ",LOWER(C44))</f>
        <v xml:space="preserve"> </v>
      </c>
      <c r="P44" s="10"/>
    </row>
    <row r="45" spans="1:16" x14ac:dyDescent="0.2">
      <c r="B45" s="12"/>
      <c r="C45" s="12"/>
      <c r="D45" s="10"/>
      <c r="F45" s="3"/>
      <c r="G45" s="3"/>
      <c r="H45" s="3"/>
      <c r="I45" s="3"/>
      <c r="J45" s="3"/>
      <c r="K45" s="3"/>
      <c r="L45" s="3"/>
      <c r="M45" s="3"/>
      <c r="N45" s="3"/>
      <c r="O45" s="9"/>
      <c r="P45" s="10"/>
    </row>
    <row r="46" spans="1:16" ht="13.5" thickBot="1" x14ac:dyDescent="0.25">
      <c r="A46" s="82" t="s">
        <v>9</v>
      </c>
      <c r="B46" s="83"/>
      <c r="C46" s="83"/>
      <c r="D46" s="10"/>
      <c r="F46" s="3"/>
      <c r="G46" s="3"/>
      <c r="H46" s="3"/>
      <c r="I46" s="3"/>
      <c r="J46" s="3"/>
      <c r="K46" s="3"/>
      <c r="L46" s="3"/>
      <c r="M46" s="3"/>
      <c r="N46" s="3"/>
      <c r="O46" s="9"/>
      <c r="P46" s="10"/>
    </row>
    <row r="47" spans="1:16" x14ac:dyDescent="0.2">
      <c r="A47" s="75">
        <v>1</v>
      </c>
      <c r="B47" s="76" t="s">
        <v>272</v>
      </c>
      <c r="C47" s="79" t="s">
        <v>273</v>
      </c>
      <c r="D47" s="78" t="s">
        <v>4</v>
      </c>
      <c r="E47" s="280">
        <f>SUM(F47:N47) - SMALL(F47:N47,1)  - SMALL(F47:N47,2)- SMALL(F47:N47,3)</f>
        <v>100</v>
      </c>
      <c r="F47" s="3">
        <f>IFERROR(VLOOKUP($O47,'Rd1 Sandown'!$C$2:$AE$34,19,0),0)</f>
        <v>0</v>
      </c>
      <c r="G47" s="3">
        <f>IFERROR(VLOOKUP($O47,'Rd2 Sandown'!$C$2:$AE$34,19,0),0)</f>
        <v>0</v>
      </c>
      <c r="H47" s="3">
        <f>IFERROR(VLOOKUP($O47,'Rd3 Sandown'!$C$2:$AE$34,19,0),0)</f>
        <v>100</v>
      </c>
      <c r="I47" s="3">
        <v>0</v>
      </c>
      <c r="J47" s="3">
        <f>IFERROR(VLOOKUP($O47,'Rd5 PI'!$C$2:$AE$34,19,0),0)</f>
        <v>0</v>
      </c>
      <c r="K47" s="3">
        <f>IFERROR(VLOOKUP($O47,'Rd6 Broadford'!$C$2:$AE$34,19,0),0)</f>
        <v>0</v>
      </c>
      <c r="L47" s="3">
        <f>IFERROR(VLOOKUP($O47,#REF!,19,0),0)</f>
        <v>0</v>
      </c>
      <c r="M47" s="3">
        <f>IFERROR(VLOOKUP($O47,#REF!,17,0),0)</f>
        <v>0</v>
      </c>
      <c r="N47" s="3">
        <v>0</v>
      </c>
      <c r="O47" t="str">
        <f>CONCATENATE(LOWER(B47)," ",LOWER(C47))</f>
        <v>stephen greene</v>
      </c>
      <c r="P47" s="10"/>
    </row>
    <row r="48" spans="1:16" x14ac:dyDescent="0.2">
      <c r="A48" s="75">
        <v>2</v>
      </c>
      <c r="B48" s="79" t="s">
        <v>354</v>
      </c>
      <c r="C48" s="79" t="s">
        <v>355</v>
      </c>
      <c r="D48" s="78" t="s">
        <v>4</v>
      </c>
      <c r="E48" s="252">
        <f t="shared" ref="E48:E51" si="2">SUM(F48:N48) - SMALL(F48:N48,1)  - SMALL(F48:N48,2)- SMALL(F48:N48,3)</f>
        <v>100</v>
      </c>
      <c r="F48" s="3">
        <f>IFERROR(VLOOKUP($O48,'Rd1 Sandown'!$C$2:$AE$34,19,0),0)</f>
        <v>0</v>
      </c>
      <c r="G48" s="3">
        <f>IFERROR(VLOOKUP($O48,'Rd2 Sandown'!$C$2:$AE$34,19,0),0)</f>
        <v>0</v>
      </c>
      <c r="H48" s="3">
        <f>IFERROR(VLOOKUP($O48,'Rd3 Sandown'!$C$2:$AE$34,19,0),0)</f>
        <v>0</v>
      </c>
      <c r="I48" s="3">
        <v>0</v>
      </c>
      <c r="J48" s="3">
        <f>IFERROR(VLOOKUP($O48,'Rd5 PI'!$C$2:$AE$34,19,0),0)</f>
        <v>0</v>
      </c>
      <c r="K48" s="3">
        <f>IFERROR(VLOOKUP($O48,'Rd6 Broadford'!$C$2:$AE$34,19,0),0)</f>
        <v>100</v>
      </c>
      <c r="L48" s="3">
        <f>IFERROR(VLOOKUP($O48,#REF!,19,0),0)</f>
        <v>0</v>
      </c>
      <c r="M48" s="3">
        <f>IFERROR(VLOOKUP($O48,#REF!,17,0),0)</f>
        <v>0</v>
      </c>
      <c r="N48" s="3">
        <v>0</v>
      </c>
      <c r="O48" t="str">
        <f>CONCATENATE(LOWER(B48)," ",LOWER(C48))</f>
        <v>paul robotham</v>
      </c>
      <c r="P48" s="10"/>
    </row>
    <row r="49" spans="1:16" x14ac:dyDescent="0.2">
      <c r="A49" s="75">
        <v>3</v>
      </c>
      <c r="B49" s="79"/>
      <c r="C49" s="79"/>
      <c r="D49" s="78" t="s">
        <v>4</v>
      </c>
      <c r="E49" s="252">
        <f t="shared" si="2"/>
        <v>0</v>
      </c>
      <c r="F49" s="3">
        <f>IFERROR(VLOOKUP($O49,'Rd1 Sandown'!$C$2:$AE$34,19,0),0)</f>
        <v>0</v>
      </c>
      <c r="G49" s="3">
        <f>IFERROR(VLOOKUP($O49,'Rd2 Sandown'!$C$2:$AE$34,19,0),0)</f>
        <v>0</v>
      </c>
      <c r="H49" s="3">
        <f>IFERROR(VLOOKUP($O49,'Rd3 Sandown'!$C$2:$AE$34,19,0),0)</f>
        <v>0</v>
      </c>
      <c r="I49" s="3">
        <v>0</v>
      </c>
      <c r="J49" s="3">
        <f>IFERROR(VLOOKUP($O49,'Rd5 PI'!$C$2:$AE$34,19,0),0)</f>
        <v>0</v>
      </c>
      <c r="K49" s="3">
        <f>IFERROR(VLOOKUP($O49,'Rd6 Broadford'!$C$2:$AE$34,19,0),0)</f>
        <v>0</v>
      </c>
      <c r="L49" s="3">
        <f>IFERROR(VLOOKUP($O49,#REF!,19,0),0)</f>
        <v>0</v>
      </c>
      <c r="M49" s="3">
        <f>IFERROR(VLOOKUP($O49,#REF!,17,0),0)</f>
        <v>0</v>
      </c>
      <c r="N49" s="3">
        <v>0</v>
      </c>
      <c r="O49" t="str">
        <f>CONCATENATE(LOWER(B49)," ",LOWER(C49))</f>
        <v xml:space="preserve"> </v>
      </c>
      <c r="P49" s="10"/>
    </row>
    <row r="50" spans="1:16" x14ac:dyDescent="0.2">
      <c r="A50" s="75">
        <v>4</v>
      </c>
      <c r="B50" s="79"/>
      <c r="C50" s="79"/>
      <c r="D50" s="78" t="s">
        <v>4</v>
      </c>
      <c r="E50" s="252">
        <f t="shared" si="2"/>
        <v>0</v>
      </c>
      <c r="F50" s="3">
        <f>IFERROR(VLOOKUP($O50,'Rd1 Sandown'!$C$2:$AE$34,19,0),0)</f>
        <v>0</v>
      </c>
      <c r="G50" s="3">
        <f>IFERROR(VLOOKUP($O50,'Rd2 Sandown'!$C$2:$AE$34,19,0),0)</f>
        <v>0</v>
      </c>
      <c r="H50" s="3">
        <f>IFERROR(VLOOKUP($O50,'Rd3 Sandown'!$C$2:$AE$34,19,0),0)</f>
        <v>0</v>
      </c>
      <c r="I50" s="3">
        <v>0</v>
      </c>
      <c r="J50" s="3">
        <f>IFERROR(VLOOKUP($O50,'Rd5 PI'!$C$2:$AE$34,19,0),0)</f>
        <v>0</v>
      </c>
      <c r="K50" s="3">
        <f>IFERROR(VLOOKUP($O50,'Rd6 Broadford'!$C$2:$AE$34,19,0),0)</f>
        <v>0</v>
      </c>
      <c r="L50" s="3">
        <f>IFERROR(VLOOKUP($O50,#REF!,19,0),0)</f>
        <v>0</v>
      </c>
      <c r="M50" s="3">
        <f>IFERROR(VLOOKUP($O50,#REF!,17,0),0)</f>
        <v>0</v>
      </c>
      <c r="N50" s="3">
        <v>0</v>
      </c>
      <c r="O50" t="str">
        <f>CONCATENATE(LOWER(B50)," ",LOWER(C50))</f>
        <v xml:space="preserve"> </v>
      </c>
      <c r="P50" s="10"/>
    </row>
    <row r="51" spans="1:16" ht="13.5" thickBot="1" x14ac:dyDescent="0.25">
      <c r="A51" s="196">
        <v>5</v>
      </c>
      <c r="B51" s="195"/>
      <c r="C51" s="195"/>
      <c r="D51" s="197" t="s">
        <v>4</v>
      </c>
      <c r="E51" s="198">
        <f t="shared" si="2"/>
        <v>0</v>
      </c>
      <c r="F51" s="3">
        <f>IFERROR(VLOOKUP($O51,'Rd1 Sandown'!$C$2:$AE$34,19,0),0)</f>
        <v>0</v>
      </c>
      <c r="G51" s="3">
        <f>IFERROR(VLOOKUP($O51,'Rd2 Sandown'!$C$2:$AE$34,19,0),0)</f>
        <v>0</v>
      </c>
      <c r="H51" s="3">
        <f>IFERROR(VLOOKUP($O51,'Rd3 Sandown'!$C$2:$AE$34,19,0),0)</f>
        <v>0</v>
      </c>
      <c r="I51" s="3">
        <v>0</v>
      </c>
      <c r="J51" s="3">
        <f>IFERROR(VLOOKUP($O51,'Rd5 PI'!$C$2:$AE$34,19,0),0)</f>
        <v>0</v>
      </c>
      <c r="K51" s="3">
        <f>IFERROR(VLOOKUP($O51,'Rd6 Broadford'!$C$2:$AE$34,19,0),0)</f>
        <v>0</v>
      </c>
      <c r="L51" s="3">
        <f>IFERROR(VLOOKUP($O51,#REF!,19,0),0)</f>
        <v>0</v>
      </c>
      <c r="M51" s="199">
        <f>IFERROR(VLOOKUP($O51,#REF!,17,0),0)</f>
        <v>0</v>
      </c>
      <c r="N51" s="3">
        <v>0</v>
      </c>
      <c r="O51" t="str">
        <f>CONCATENATE(LOWER(B51)," ",LOWER(C51))</f>
        <v xml:space="preserve"> </v>
      </c>
      <c r="P51" s="10"/>
    </row>
    <row r="52" spans="1:16" x14ac:dyDescent="0.2">
      <c r="F52" s="3"/>
      <c r="G52" s="3"/>
      <c r="H52" s="3"/>
      <c r="I52" s="3"/>
      <c r="J52" s="3"/>
      <c r="K52" s="3"/>
      <c r="L52" s="3"/>
      <c r="M52" s="3"/>
      <c r="N52" s="3"/>
      <c r="O52" s="9"/>
      <c r="P52" s="10"/>
    </row>
    <row r="53" spans="1:16" ht="13.5" thickBot="1" x14ac:dyDescent="0.25">
      <c r="A53" s="200" t="s">
        <v>20</v>
      </c>
      <c r="B53" s="201"/>
      <c r="C53" s="201"/>
      <c r="D53" s="202"/>
      <c r="E53" s="203"/>
      <c r="F53" s="204"/>
      <c r="G53" s="204"/>
      <c r="H53" s="204"/>
      <c r="I53" s="204"/>
      <c r="J53" s="204"/>
      <c r="K53" s="204"/>
      <c r="L53" s="204"/>
      <c r="M53" s="204"/>
      <c r="N53" s="204"/>
      <c r="O53" s="9"/>
      <c r="P53" s="10"/>
    </row>
    <row r="54" spans="1:16" x14ac:dyDescent="0.2">
      <c r="A54" s="203">
        <v>1</v>
      </c>
      <c r="B54" s="205" t="s">
        <v>63</v>
      </c>
      <c r="C54" s="205" t="s">
        <v>169</v>
      </c>
      <c r="D54" s="202" t="s">
        <v>37</v>
      </c>
      <c r="E54" s="206">
        <f>SUM(F54:N54) - SMALL(F54:N54,1)  - SMALL(F54:N54,2)- SMALL(F54:N54,3)</f>
        <v>100</v>
      </c>
      <c r="F54" s="3">
        <f>IFERROR(VLOOKUP($O54,'Rd1 Sandown'!$C$2:$AE$34,19,0),0)</f>
        <v>100</v>
      </c>
      <c r="G54" s="3">
        <f>IFERROR(VLOOKUP($O54,'Rd2 Sandown'!$C$2:$AE$34,19,0),0)</f>
        <v>0</v>
      </c>
      <c r="H54" s="3">
        <f>IFERROR(VLOOKUP($O54,'Rd3 Sandown'!$C$2:$AE$34,19,0),0)</f>
        <v>0</v>
      </c>
      <c r="I54" s="3">
        <v>0</v>
      </c>
      <c r="J54" s="3">
        <f>IFERROR(VLOOKUP($O54,'Rd5 PI'!$C$2:$AE$34,19,0),0)</f>
        <v>0</v>
      </c>
      <c r="K54" s="3">
        <f>IFERROR(VLOOKUP($O54,'Rd6 Broadford'!$C$2:$AE$34,19,0),0)</f>
        <v>0</v>
      </c>
      <c r="L54" s="3">
        <f>IFERROR(VLOOKUP($O54,#REF!,19,0),0)</f>
        <v>0</v>
      </c>
      <c r="M54" s="204">
        <f>IFERROR(VLOOKUP($O54,#REF!,17,0),0)</f>
        <v>0</v>
      </c>
      <c r="N54" s="3">
        <v>0</v>
      </c>
      <c r="O54" t="str">
        <f>CONCATENATE(LOWER(B54)," ",LOWER(C54))</f>
        <v>david turner</v>
      </c>
      <c r="P54" s="10"/>
    </row>
    <row r="55" spans="1:16" x14ac:dyDescent="0.2">
      <c r="A55" s="203">
        <v>2</v>
      </c>
      <c r="B55" s="205"/>
      <c r="C55" s="205"/>
      <c r="D55" s="202" t="s">
        <v>37</v>
      </c>
      <c r="E55" s="207">
        <f t="shared" ref="E55:E58" si="3">SUM(F55:N55) - SMALL(F55:N55,1)  - SMALL(F55:N55,2)- SMALL(F55:N55,3)</f>
        <v>0</v>
      </c>
      <c r="F55" s="3">
        <f>IFERROR(VLOOKUP($O55,'Rd1 Sandown'!$C$2:$AE$34,19,0),0)</f>
        <v>0</v>
      </c>
      <c r="G55" s="3">
        <f>IFERROR(VLOOKUP($O55,'Rd2 Sandown'!$C$2:$AE$34,19,0),0)</f>
        <v>0</v>
      </c>
      <c r="H55" s="3">
        <f>IFERROR(VLOOKUP($O55,'Rd3 Sandown'!$C$2:$AE$34,19,0),0)</f>
        <v>0</v>
      </c>
      <c r="I55" s="3">
        <v>0</v>
      </c>
      <c r="J55" s="3">
        <f>IFERROR(VLOOKUP($O55,'Rd5 PI'!$C$2:$AE$34,19,0),0)</f>
        <v>0</v>
      </c>
      <c r="K55" s="3">
        <f>IFERROR(VLOOKUP($O55,'Rd6 Broadford'!$C$2:$AE$34,19,0),0)</f>
        <v>0</v>
      </c>
      <c r="L55" s="3">
        <f>IFERROR(VLOOKUP($O55,#REF!,19,0),0)</f>
        <v>0</v>
      </c>
      <c r="M55" s="204">
        <f>IFERROR(VLOOKUP($O55,#REF!,17,0),0)</f>
        <v>0</v>
      </c>
      <c r="N55" s="3">
        <v>0</v>
      </c>
      <c r="O55" t="str">
        <f>CONCATENATE(LOWER(B55)," ",LOWER(C55))</f>
        <v xml:space="preserve"> </v>
      </c>
      <c r="P55" s="10"/>
    </row>
    <row r="56" spans="1:16" x14ac:dyDescent="0.2">
      <c r="A56" s="203">
        <v>3</v>
      </c>
      <c r="B56" s="208"/>
      <c r="C56" s="208"/>
      <c r="D56" s="202" t="s">
        <v>37</v>
      </c>
      <c r="E56" s="207">
        <f t="shared" si="3"/>
        <v>0</v>
      </c>
      <c r="F56" s="3">
        <f>IFERROR(VLOOKUP($O56,'Rd1 Sandown'!$C$2:$AE$34,19,0),0)</f>
        <v>0</v>
      </c>
      <c r="G56" s="3">
        <f>IFERROR(VLOOKUP($O56,'Rd2 Sandown'!$C$2:$AE$34,19,0),0)</f>
        <v>0</v>
      </c>
      <c r="H56" s="3">
        <f>IFERROR(VLOOKUP($O56,'Rd3 Sandown'!$C$2:$AE$34,19,0),0)</f>
        <v>0</v>
      </c>
      <c r="I56" s="3">
        <v>0</v>
      </c>
      <c r="J56" s="3">
        <f>IFERROR(VLOOKUP($O56,'Rd5 PI'!$C$2:$AE$34,19,0),0)</f>
        <v>0</v>
      </c>
      <c r="K56" s="3">
        <f>IFERROR(VLOOKUP($O56,'Rd6 Broadford'!$C$2:$AE$34,19,0),0)</f>
        <v>0</v>
      </c>
      <c r="L56" s="3">
        <f>IFERROR(VLOOKUP($O56,#REF!,19,0),0)</f>
        <v>0</v>
      </c>
      <c r="M56" s="204">
        <f>IFERROR(VLOOKUP($O56,#REF!,17,0),0)</f>
        <v>0</v>
      </c>
      <c r="N56" s="3">
        <v>0</v>
      </c>
      <c r="O56" t="str">
        <f>CONCATENATE(LOWER(B56)," ",LOWER(C56))</f>
        <v xml:space="preserve"> </v>
      </c>
      <c r="P56" s="10"/>
    </row>
    <row r="57" spans="1:16" x14ac:dyDescent="0.2">
      <c r="A57" s="203">
        <v>4</v>
      </c>
      <c r="B57" s="208"/>
      <c r="C57" s="208"/>
      <c r="D57" s="202" t="s">
        <v>37</v>
      </c>
      <c r="E57" s="207">
        <f t="shared" si="3"/>
        <v>0</v>
      </c>
      <c r="F57" s="3">
        <f>IFERROR(VLOOKUP($O57,'Rd1 Sandown'!$C$2:$AE$34,19,0),0)</f>
        <v>0</v>
      </c>
      <c r="G57" s="3">
        <f>IFERROR(VLOOKUP($O57,'Rd2 Sandown'!$C$2:$AE$34,19,0),0)</f>
        <v>0</v>
      </c>
      <c r="H57" s="3">
        <f>IFERROR(VLOOKUP($O57,'Rd3 Sandown'!$C$2:$AE$34,19,0),0)</f>
        <v>0</v>
      </c>
      <c r="I57" s="3">
        <v>0</v>
      </c>
      <c r="J57" s="3">
        <f>IFERROR(VLOOKUP($O57,'Rd5 PI'!$C$2:$AE$34,19,0),0)</f>
        <v>0</v>
      </c>
      <c r="K57" s="3">
        <f>IFERROR(VLOOKUP($O57,'Rd6 Broadford'!$C$2:$AE$34,19,0),0)</f>
        <v>0</v>
      </c>
      <c r="L57" s="3">
        <f>IFERROR(VLOOKUP($O57,#REF!,19,0),0)</f>
        <v>0</v>
      </c>
      <c r="M57" s="204">
        <f>IFERROR(VLOOKUP($O57,#REF!,17,0),0)</f>
        <v>0</v>
      </c>
      <c r="N57" s="3">
        <v>0</v>
      </c>
      <c r="O57" t="str">
        <f>CONCATENATE(LOWER(B57)," ",LOWER(C57))</f>
        <v xml:space="preserve"> </v>
      </c>
      <c r="P57" s="10"/>
    </row>
    <row r="58" spans="1:16" ht="13.5" thickBot="1" x14ac:dyDescent="0.25">
      <c r="A58" s="203">
        <v>5</v>
      </c>
      <c r="B58" s="208"/>
      <c r="C58" s="208"/>
      <c r="D58" s="202" t="s">
        <v>37</v>
      </c>
      <c r="E58" s="209">
        <f t="shared" si="3"/>
        <v>0</v>
      </c>
      <c r="F58" s="3">
        <f>IFERROR(VLOOKUP($O58,'Rd1 Sandown'!$C$2:$AE$34,19,0),0)</f>
        <v>0</v>
      </c>
      <c r="G58" s="3">
        <f>IFERROR(VLOOKUP($O58,'Rd2 Sandown'!$C$2:$AE$34,19,0),0)</f>
        <v>0</v>
      </c>
      <c r="H58" s="3">
        <f>IFERROR(VLOOKUP($O58,'Rd3 Sandown'!$C$2:$AE$34,19,0),0)</f>
        <v>0</v>
      </c>
      <c r="I58" s="3">
        <v>0</v>
      </c>
      <c r="J58" s="3">
        <f>IFERROR(VLOOKUP($O58,'Rd5 PI'!$C$2:$AE$34,19,0),0)</f>
        <v>0</v>
      </c>
      <c r="K58" s="3">
        <f>IFERROR(VLOOKUP($O58,'Rd6 Broadford'!$C$2:$AE$34,19,0),0)</f>
        <v>0</v>
      </c>
      <c r="L58" s="3">
        <f>IFERROR(VLOOKUP($O58,#REF!,19,0),0)</f>
        <v>0</v>
      </c>
      <c r="M58" s="204">
        <f>IFERROR(VLOOKUP($O58,#REF!,17,0),0)</f>
        <v>0</v>
      </c>
      <c r="N58" s="3">
        <v>0</v>
      </c>
      <c r="O58" t="str">
        <f>CONCATENATE(LOWER(B58)," ",LOWER(C58))</f>
        <v xml:space="preserve"> </v>
      </c>
      <c r="P58" s="10"/>
    </row>
    <row r="59" spans="1:16" x14ac:dyDescent="0.2">
      <c r="F59" s="3"/>
      <c r="G59" s="3"/>
      <c r="H59" s="3"/>
      <c r="I59" s="3"/>
      <c r="J59" s="3"/>
      <c r="K59" s="3"/>
      <c r="L59" s="3"/>
      <c r="M59" s="3"/>
      <c r="N59" s="3"/>
      <c r="O59" s="9"/>
      <c r="P59" s="10"/>
    </row>
    <row r="60" spans="1:16" ht="13.5" thickBot="1" x14ac:dyDescent="0.25">
      <c r="A60" s="210" t="s">
        <v>18</v>
      </c>
      <c r="B60" s="211"/>
      <c r="C60" s="211"/>
      <c r="D60" s="212"/>
      <c r="E60" s="213"/>
      <c r="F60" s="214"/>
      <c r="G60" s="214"/>
      <c r="H60" s="214"/>
      <c r="I60" s="214"/>
      <c r="J60" s="214"/>
      <c r="K60" s="214"/>
      <c r="L60" s="214"/>
      <c r="M60" s="214"/>
      <c r="N60" s="214"/>
    </row>
    <row r="61" spans="1:16" x14ac:dyDescent="0.2">
      <c r="A61" s="215">
        <v>1</v>
      </c>
      <c r="B61" s="216" t="s">
        <v>73</v>
      </c>
      <c r="C61" s="216" t="s">
        <v>170</v>
      </c>
      <c r="D61" s="214" t="s">
        <v>22</v>
      </c>
      <c r="E61" s="217">
        <f>SUM(F61:N61) - SMALL(F61:N61,1)  - SMALL(F61:N61,2)- SMALL(F61:N61,3)</f>
        <v>300</v>
      </c>
      <c r="F61" s="3">
        <f>IFERROR(VLOOKUP($O61,'Rd1 Sandown'!$C$2:$AE$34,19,0),0)</f>
        <v>100</v>
      </c>
      <c r="G61" s="3">
        <f>IFERROR(VLOOKUP($O61,'Rd2 Sandown'!$C$2:$AE$34,19,0),0)</f>
        <v>0</v>
      </c>
      <c r="H61" s="3">
        <f>IFERROR(VLOOKUP($O61,'Rd3 Sandown'!$C$2:$AE$34,19,0),0)</f>
        <v>0</v>
      </c>
      <c r="I61" s="3">
        <v>0</v>
      </c>
      <c r="J61" s="3">
        <f>IFERROR(VLOOKUP($O61,'Rd5 PI'!$C$2:$AE$34,19,0),0)</f>
        <v>100</v>
      </c>
      <c r="K61" s="3">
        <f>IFERROR(VLOOKUP($O61,'Rd6 Broadford'!$C$2:$AE$34,19,0),0)</f>
        <v>100</v>
      </c>
      <c r="L61" s="3">
        <f>IFERROR(VLOOKUP($O61,#REF!,19,0),0)</f>
        <v>0</v>
      </c>
      <c r="M61" s="214">
        <f>IFERROR(VLOOKUP($O61,#REF!,17,0),0)</f>
        <v>0</v>
      </c>
      <c r="N61" s="3">
        <v>0</v>
      </c>
      <c r="O61" t="str">
        <f>CONCATENATE(LOWER(B61)," ",LOWER(C61))</f>
        <v>craig baird</v>
      </c>
    </row>
    <row r="62" spans="1:16" x14ac:dyDescent="0.2">
      <c r="A62" s="215">
        <v>2</v>
      </c>
      <c r="B62" s="216"/>
      <c r="C62" s="216"/>
      <c r="D62" s="214" t="s">
        <v>22</v>
      </c>
      <c r="E62" s="218">
        <f t="shared" ref="E62:E65" si="4">SUM(F62:N62) - SMALL(F62:N62,1)  - SMALL(F62:N62,2)- SMALL(F62:N62,3)</f>
        <v>0</v>
      </c>
      <c r="F62" s="3">
        <f>IFERROR(VLOOKUP($O62,'Rd1 Sandown'!$C$2:$AE$34,19,0),0)</f>
        <v>0</v>
      </c>
      <c r="G62" s="3">
        <f>IFERROR(VLOOKUP($O62,'Rd2 Sandown'!$C$2:$AE$34,19,0),0)</f>
        <v>0</v>
      </c>
      <c r="H62" s="3">
        <f>IFERROR(VLOOKUP($O62,'Rd3 Sandown'!$C$2:$AE$34,19,0),0)</f>
        <v>0</v>
      </c>
      <c r="I62" s="3">
        <v>0</v>
      </c>
      <c r="J62" s="3">
        <f>IFERROR(VLOOKUP($O62,'Rd5 PI'!$C$2:$AE$34,19,0),0)</f>
        <v>0</v>
      </c>
      <c r="K62" s="3">
        <f>IFERROR(VLOOKUP($O62,'Rd6 Broadford'!$C$2:$AE$34,19,0),0)</f>
        <v>0</v>
      </c>
      <c r="L62" s="3">
        <f>IFERROR(VLOOKUP($O62,#REF!,19,0),0)</f>
        <v>0</v>
      </c>
      <c r="M62" s="214">
        <f>IFERROR(VLOOKUP($O62,#REF!,17,0),0)</f>
        <v>0</v>
      </c>
      <c r="N62" s="3">
        <f>IFERROR(VLOOKUP($O62,'Rd1 Sandown'!$C$2:$AE$34,19,0),0)</f>
        <v>0</v>
      </c>
      <c r="O62" t="str">
        <f>CONCATENATE(LOWER(B62)," ",LOWER(C62))</f>
        <v xml:space="preserve"> </v>
      </c>
    </row>
    <row r="63" spans="1:16" x14ac:dyDescent="0.2">
      <c r="A63" s="215">
        <v>3</v>
      </c>
      <c r="B63" s="216"/>
      <c r="C63" s="216"/>
      <c r="D63" s="214" t="s">
        <v>22</v>
      </c>
      <c r="E63" s="218">
        <f t="shared" si="4"/>
        <v>0</v>
      </c>
      <c r="F63" s="3">
        <f>IFERROR(VLOOKUP($O63,'Rd1 Sandown'!$C$2:$AE$34,19,0),0)</f>
        <v>0</v>
      </c>
      <c r="G63" s="3">
        <f>IFERROR(VLOOKUP($O63,'Rd2 Sandown'!$C$2:$AE$34,19,0),0)</f>
        <v>0</v>
      </c>
      <c r="H63" s="3">
        <f>IFERROR(VLOOKUP($O63,'Rd3 Sandown'!$C$2:$AE$34,19,0),0)</f>
        <v>0</v>
      </c>
      <c r="I63" s="3">
        <v>0</v>
      </c>
      <c r="J63" s="3">
        <f>IFERROR(VLOOKUP($O63,'Rd5 PI'!$C$2:$AE$34,19,0),0)</f>
        <v>0</v>
      </c>
      <c r="K63" s="3">
        <f>IFERROR(VLOOKUP($O63,'Rd6 Broadford'!$C$2:$AE$34,19,0),0)</f>
        <v>0</v>
      </c>
      <c r="L63" s="3">
        <f>IFERROR(VLOOKUP($O63,#REF!,19,0),0)</f>
        <v>0</v>
      </c>
      <c r="M63" s="214">
        <f>IFERROR(VLOOKUP($O63,#REF!,17,0),0)</f>
        <v>0</v>
      </c>
      <c r="N63" s="3">
        <v>0</v>
      </c>
      <c r="O63" t="str">
        <f>CONCATENATE(LOWER(B63)," ",LOWER(C63))</f>
        <v xml:space="preserve"> </v>
      </c>
    </row>
    <row r="64" spans="1:16" x14ac:dyDescent="0.2">
      <c r="A64" s="215">
        <v>4</v>
      </c>
      <c r="B64" s="219"/>
      <c r="C64" s="219"/>
      <c r="D64" s="214" t="s">
        <v>22</v>
      </c>
      <c r="E64" s="218">
        <f t="shared" si="4"/>
        <v>0</v>
      </c>
      <c r="F64" s="3">
        <f>IFERROR(VLOOKUP($O64,'Rd1 Sandown'!$C$2:$AE$34,19,0),0)</f>
        <v>0</v>
      </c>
      <c r="G64" s="3">
        <f>IFERROR(VLOOKUP($O64,'Rd2 Sandown'!$C$2:$AE$34,19,0),0)</f>
        <v>0</v>
      </c>
      <c r="H64" s="3">
        <f>IFERROR(VLOOKUP($O64,'Rd3 Sandown'!$C$2:$AE$34,19,0),0)</f>
        <v>0</v>
      </c>
      <c r="I64" s="3">
        <v>0</v>
      </c>
      <c r="J64" s="3">
        <f>IFERROR(VLOOKUP($O64,'Rd5 PI'!$C$2:$AE$34,19,0),0)</f>
        <v>0</v>
      </c>
      <c r="K64" s="3">
        <f>IFERROR(VLOOKUP($O64,'Rd6 Broadford'!$C$2:$AE$34,19,0),0)</f>
        <v>0</v>
      </c>
      <c r="L64" s="3">
        <f>IFERROR(VLOOKUP($O64,#REF!,19,0),0)</f>
        <v>0</v>
      </c>
      <c r="M64" s="214">
        <f>IFERROR(VLOOKUP($O64,#REF!,17,0),0)</f>
        <v>0</v>
      </c>
      <c r="N64" s="3">
        <v>0</v>
      </c>
      <c r="O64" t="str">
        <f>CONCATENATE(LOWER(B64)," ",LOWER(C64))</f>
        <v xml:space="preserve"> </v>
      </c>
      <c r="P64" s="10"/>
    </row>
    <row r="65" spans="1:16" ht="13.5" thickBot="1" x14ac:dyDescent="0.25">
      <c r="A65" s="213">
        <v>5</v>
      </c>
      <c r="B65" s="219"/>
      <c r="C65" s="219"/>
      <c r="D65" s="214" t="s">
        <v>22</v>
      </c>
      <c r="E65" s="220">
        <f t="shared" si="4"/>
        <v>0</v>
      </c>
      <c r="F65" s="3">
        <f>IFERROR(VLOOKUP($O65,'Rd1 Sandown'!$C$2:$AE$34,19,0),0)</f>
        <v>0</v>
      </c>
      <c r="G65" s="3">
        <f>IFERROR(VLOOKUP($O65,'Rd2 Sandown'!$C$2:$AE$34,19,0),0)</f>
        <v>0</v>
      </c>
      <c r="H65" s="3">
        <f>IFERROR(VLOOKUP($O65,'Rd3 Sandown'!$C$2:$AE$34,19,0),0)</f>
        <v>0</v>
      </c>
      <c r="I65" s="3">
        <v>0</v>
      </c>
      <c r="J65" s="3">
        <f>IFERROR(VLOOKUP($O65,'Rd5 PI'!$C$2:$AE$34,19,0),0)</f>
        <v>0</v>
      </c>
      <c r="K65" s="3">
        <f>IFERROR(VLOOKUP($O65,'Rd6 Broadford'!$C$2:$AE$34,19,0),0)</f>
        <v>0</v>
      </c>
      <c r="L65" s="3">
        <f>IFERROR(VLOOKUP($O65,#REF!,19,0),0)</f>
        <v>0</v>
      </c>
      <c r="M65" s="214">
        <f>IFERROR(VLOOKUP($O65,#REF!,17,0),0)</f>
        <v>0</v>
      </c>
      <c r="N65" s="3">
        <v>0</v>
      </c>
      <c r="O65" t="str">
        <f>CONCATENATE(LOWER(B65)," ",LOWER(C65))</f>
        <v xml:space="preserve"> </v>
      </c>
      <c r="P65" s="10"/>
    </row>
    <row r="66" spans="1:16" x14ac:dyDescent="0.2">
      <c r="D66" s="3"/>
      <c r="F66" s="3"/>
      <c r="G66" s="3"/>
      <c r="H66" s="3"/>
      <c r="I66" s="3"/>
      <c r="J66" s="3"/>
      <c r="K66" s="3"/>
      <c r="L66" s="3"/>
      <c r="M66" s="3"/>
      <c r="N66" s="3"/>
      <c r="O66" s="9"/>
      <c r="P66" s="10"/>
    </row>
    <row r="67" spans="1:16" ht="13.5" thickBot="1" x14ac:dyDescent="0.25">
      <c r="A67" s="80" t="s">
        <v>19</v>
      </c>
      <c r="B67" s="81"/>
      <c r="C67" s="81"/>
      <c r="D67" s="77"/>
      <c r="E67" s="73"/>
      <c r="F67" s="221"/>
      <c r="G67" s="221"/>
      <c r="H67" s="221"/>
      <c r="I67" s="221"/>
      <c r="J67" s="221"/>
      <c r="K67" s="221"/>
      <c r="L67" s="221"/>
      <c r="M67" s="221"/>
      <c r="N67" s="221"/>
    </row>
    <row r="68" spans="1:16" x14ac:dyDescent="0.2">
      <c r="A68" s="222">
        <v>1</v>
      </c>
      <c r="B68" s="87" t="s">
        <v>262</v>
      </c>
      <c r="C68" s="87" t="s">
        <v>264</v>
      </c>
      <c r="D68" s="221" t="s">
        <v>21</v>
      </c>
      <c r="E68" s="71">
        <f>SUM(F68:N68) - SMALL(F68:N68,1)  - SMALL(F68:N68,2)- SMALL(F68:N68,3)</f>
        <v>300</v>
      </c>
      <c r="F68" s="3">
        <f>IFERROR(VLOOKUP($O68,'Rd1 Sandown'!$C$2:$AE$34,19,0),0)</f>
        <v>0</v>
      </c>
      <c r="G68" s="3">
        <f>IFERROR(VLOOKUP($O68,'Rd2 Sandown'!$C$2:$AE$34,19,0),0)</f>
        <v>0</v>
      </c>
      <c r="H68" s="3">
        <f>IFERROR(VLOOKUP($O68,'Rd3 Sandown'!$C$2:$AE$34,19,0),0)</f>
        <v>100</v>
      </c>
      <c r="I68" s="3">
        <v>0</v>
      </c>
      <c r="J68" s="3">
        <f>IFERROR(VLOOKUP($O68,'Rd5 PI'!$C$2:$AE$34,19,0),0)</f>
        <v>100</v>
      </c>
      <c r="K68" s="3">
        <f>IFERROR(VLOOKUP($O68,'Rd6 Broadford'!$C$2:$AE$34,19,0),0)</f>
        <v>100</v>
      </c>
      <c r="L68" s="3">
        <f>IFERROR(VLOOKUP($O68,#REF!,19,0),0)</f>
        <v>0</v>
      </c>
      <c r="M68" s="221">
        <f>IFERROR(VLOOKUP($O68,#REF!,17,0),0)</f>
        <v>0</v>
      </c>
      <c r="N68" s="3">
        <v>0</v>
      </c>
      <c r="O68" t="str">
        <f>CONCATENATE(LOWER(B68)," ",LOWER(C68))</f>
        <v>steven williamsz</v>
      </c>
    </row>
    <row r="69" spans="1:16" x14ac:dyDescent="0.2">
      <c r="A69" s="222">
        <v>2</v>
      </c>
      <c r="B69" s="87"/>
      <c r="C69" s="87"/>
      <c r="D69" s="221" t="s">
        <v>21</v>
      </c>
      <c r="E69" s="72">
        <f t="shared" ref="E69:E72" si="5">SUM(F69:N69) - SMALL(F69:N69,1)  - SMALL(F69:N69,2)- SMALL(F69:N69,3)</f>
        <v>0</v>
      </c>
      <c r="F69" s="3">
        <f>IFERROR(VLOOKUP($O69,'Rd1 Sandown'!$C$2:$AE$34,19,0),0)</f>
        <v>0</v>
      </c>
      <c r="G69" s="3">
        <f>IFERROR(VLOOKUP($O69,'Rd2 Sandown'!$C$2:$AE$34,19,0),0)</f>
        <v>0</v>
      </c>
      <c r="H69" s="3">
        <f>IFERROR(VLOOKUP($O69,'Rd3 Sandown'!$C$2:$AE$34,19,0),0)</f>
        <v>0</v>
      </c>
      <c r="I69" s="3">
        <v>0</v>
      </c>
      <c r="J69" s="3">
        <f>IFERROR(VLOOKUP($O69,'Rd5 PI'!$C$2:$AE$34,19,0),0)</f>
        <v>0</v>
      </c>
      <c r="K69" s="3">
        <f>IFERROR(VLOOKUP($O69,'Rd6 Broadford'!$C$2:$AE$34,19,0),0)</f>
        <v>0</v>
      </c>
      <c r="L69" s="3">
        <f>IFERROR(VLOOKUP($O69,#REF!,19,0),0)</f>
        <v>0</v>
      </c>
      <c r="M69" s="221">
        <f>IFERROR(VLOOKUP($O69,#REF!,17,0),0)</f>
        <v>0</v>
      </c>
      <c r="N69" s="3">
        <v>0</v>
      </c>
      <c r="O69" t="str">
        <f>CONCATENATE(LOWER(B69)," ",LOWER(C69))</f>
        <v xml:space="preserve"> </v>
      </c>
    </row>
    <row r="70" spans="1:16" x14ac:dyDescent="0.2">
      <c r="A70" s="222">
        <v>3</v>
      </c>
      <c r="B70" s="87"/>
      <c r="C70" s="87"/>
      <c r="D70" s="221" t="s">
        <v>21</v>
      </c>
      <c r="E70" s="72">
        <f t="shared" si="5"/>
        <v>0</v>
      </c>
      <c r="F70" s="3">
        <f>IFERROR(VLOOKUP($O70,'Rd1 Sandown'!$C$2:$AE$34,19,0),0)</f>
        <v>0</v>
      </c>
      <c r="G70" s="3">
        <f>IFERROR(VLOOKUP($O70,'Rd2 Sandown'!$C$2:$AE$34,19,0),0)</f>
        <v>0</v>
      </c>
      <c r="H70" s="3">
        <f>IFERROR(VLOOKUP($O70,'Rd3 Sandown'!$C$2:$AE$34,19,0),0)</f>
        <v>0</v>
      </c>
      <c r="I70" s="3">
        <v>0</v>
      </c>
      <c r="J70" s="3">
        <f>IFERROR(VLOOKUP($O70,'Rd5 PI'!$C$2:$AE$34,19,0),0)</f>
        <v>0</v>
      </c>
      <c r="K70" s="3">
        <f>IFERROR(VLOOKUP($O70,'Rd6 Broadford'!$C$2:$AE$34,19,0),0)</f>
        <v>0</v>
      </c>
      <c r="L70" s="3">
        <f>IFERROR(VLOOKUP($O70,#REF!,19,0),0)</f>
        <v>0</v>
      </c>
      <c r="M70" s="221">
        <f>IFERROR(VLOOKUP($O70,#REF!,17,0),0)</f>
        <v>0</v>
      </c>
      <c r="N70" s="3">
        <v>0</v>
      </c>
      <c r="O70" t="str">
        <f>CONCATENATE(LOWER(B70)," ",LOWER(C70))</f>
        <v xml:space="preserve"> </v>
      </c>
      <c r="P70" s="10"/>
    </row>
    <row r="71" spans="1:16" x14ac:dyDescent="0.2">
      <c r="A71" s="222">
        <v>4</v>
      </c>
      <c r="B71" s="87"/>
      <c r="C71" s="87"/>
      <c r="D71" s="221" t="s">
        <v>21</v>
      </c>
      <c r="E71" s="72">
        <f t="shared" si="5"/>
        <v>0</v>
      </c>
      <c r="F71" s="3">
        <f>IFERROR(VLOOKUP($O71,'Rd1 Sandown'!$C$2:$AE$34,19,0),0)</f>
        <v>0</v>
      </c>
      <c r="G71" s="3">
        <f>IFERROR(VLOOKUP($O71,'Rd2 Sandown'!$C$2:$AE$34,19,0),0)</f>
        <v>0</v>
      </c>
      <c r="H71" s="3">
        <f>IFERROR(VLOOKUP($O71,'Rd3 Sandown'!$C$2:$AE$34,19,0),0)</f>
        <v>0</v>
      </c>
      <c r="I71" s="3">
        <v>0</v>
      </c>
      <c r="J71" s="3">
        <f>IFERROR(VLOOKUP($O71,'Rd5 PI'!$C$2:$AE$34,19,0),0)</f>
        <v>0</v>
      </c>
      <c r="K71" s="3">
        <f>IFERROR(VLOOKUP($O71,'Rd6 Broadford'!$C$2:$AE$34,19,0),0)</f>
        <v>0</v>
      </c>
      <c r="L71" s="3">
        <f>IFERROR(VLOOKUP($O71,#REF!,19,0),0)</f>
        <v>0</v>
      </c>
      <c r="M71" s="221">
        <f>IFERROR(VLOOKUP($O71,#REF!,17,0),0)</f>
        <v>0</v>
      </c>
      <c r="N71" s="3">
        <v>0</v>
      </c>
      <c r="O71" t="str">
        <f>CONCATENATE(LOWER(B71)," ",LOWER(C71))</f>
        <v xml:space="preserve"> </v>
      </c>
    </row>
    <row r="72" spans="1:16" ht="13.5" thickBot="1" x14ac:dyDescent="0.25">
      <c r="A72" s="73">
        <v>5</v>
      </c>
      <c r="B72" s="87"/>
      <c r="C72" s="87"/>
      <c r="D72" s="221" t="s">
        <v>21</v>
      </c>
      <c r="E72" s="74">
        <f t="shared" si="5"/>
        <v>0</v>
      </c>
      <c r="F72" s="3">
        <f>IFERROR(VLOOKUP($O72,'Rd1 Sandown'!$C$2:$AE$34,19,0),0)</f>
        <v>0</v>
      </c>
      <c r="G72" s="3">
        <f>IFERROR(VLOOKUP($O72,'Rd2 Sandown'!$C$2:$AE$34,19,0),0)</f>
        <v>0</v>
      </c>
      <c r="H72" s="3">
        <f>IFERROR(VLOOKUP($O72,'Rd3 Sandown'!$C$2:$AE$34,19,0),0)</f>
        <v>0</v>
      </c>
      <c r="I72" s="3">
        <v>0</v>
      </c>
      <c r="J72" s="3">
        <f>IFERROR(VLOOKUP($O72,'Rd5 PI'!$C$2:$AE$34,19,0),0)</f>
        <v>0</v>
      </c>
      <c r="K72" s="3">
        <f>IFERROR(VLOOKUP($O72,'Rd6 Broadford'!$C$2:$AE$34,19,0),0)</f>
        <v>0</v>
      </c>
      <c r="L72" s="3">
        <f>IFERROR(VLOOKUP($O72,#REF!,19,0),0)</f>
        <v>0</v>
      </c>
      <c r="M72" s="221">
        <f>IFERROR(VLOOKUP($O72,#REF!,17,0),0)</f>
        <v>0</v>
      </c>
      <c r="N72" s="3">
        <v>0</v>
      </c>
      <c r="O72" t="str">
        <f>CONCATENATE(LOWER(B72)," ",LOWER(C72))</f>
        <v xml:space="preserve"> </v>
      </c>
      <c r="P72" s="10"/>
    </row>
    <row r="73" spans="1:16" x14ac:dyDescent="0.2">
      <c r="D73" s="3"/>
      <c r="F73" s="3"/>
      <c r="G73" s="3"/>
      <c r="H73" s="3"/>
      <c r="I73" s="3"/>
      <c r="J73" s="3"/>
      <c r="K73" s="3"/>
      <c r="L73" s="3"/>
      <c r="M73" s="3"/>
      <c r="N73" s="3"/>
      <c r="O73" s="9"/>
      <c r="P73" s="10"/>
    </row>
    <row r="74" spans="1:16" ht="13.5" thickBot="1" x14ac:dyDescent="0.25">
      <c r="A74" s="223" t="s">
        <v>76</v>
      </c>
      <c r="B74" s="224"/>
      <c r="C74" s="224"/>
      <c r="D74" s="225"/>
      <c r="E74" s="226"/>
      <c r="F74" s="227"/>
      <c r="G74" s="227"/>
      <c r="H74" s="227"/>
      <c r="I74" s="227"/>
      <c r="J74" s="227"/>
      <c r="K74" s="227"/>
      <c r="L74" s="227"/>
      <c r="M74" s="227"/>
      <c r="N74" s="227"/>
    </row>
    <row r="75" spans="1:16" x14ac:dyDescent="0.2">
      <c r="A75" s="228">
        <v>1</v>
      </c>
      <c r="B75" s="229" t="s">
        <v>150</v>
      </c>
      <c r="C75" s="229" t="s">
        <v>171</v>
      </c>
      <c r="D75" s="227" t="s">
        <v>68</v>
      </c>
      <c r="E75" s="230">
        <f>SUM(F75:N75) - SMALL(F75:N75,1)  - SMALL(F75:N75,2)- SMALL(F75:N75,3)</f>
        <v>500</v>
      </c>
      <c r="F75" s="3">
        <f>IFERROR(VLOOKUP($O75,'Rd1 Sandown'!$C$2:$AE$34,19,0),0)</f>
        <v>100</v>
      </c>
      <c r="G75" s="3">
        <f>IFERROR(VLOOKUP($O75,'Rd2 Sandown'!$C$2:$AE$34,19,0),0)</f>
        <v>100</v>
      </c>
      <c r="H75" s="3">
        <f>IFERROR(VLOOKUP($O75,'Rd3 Sandown'!$C$2:$AE$34,19,0),0)</f>
        <v>100</v>
      </c>
      <c r="I75" s="3">
        <v>0</v>
      </c>
      <c r="J75" s="3">
        <f>IFERROR(VLOOKUP($O75,'Rd5 PI'!$C$2:$AE$34,19,0),0)</f>
        <v>100</v>
      </c>
      <c r="K75" s="3">
        <f>IFERROR(VLOOKUP($O75,'Rd6 Broadford'!$C$2:$AE$34,19,0),0)</f>
        <v>100</v>
      </c>
      <c r="L75" s="3">
        <f>IFERROR(VLOOKUP($O75,#REF!,19,0),0)</f>
        <v>0</v>
      </c>
      <c r="M75" s="227">
        <f>IFERROR(VLOOKUP($O75,#REF!,17,0),0)</f>
        <v>0</v>
      </c>
      <c r="N75" s="3">
        <v>0</v>
      </c>
      <c r="O75" t="str">
        <f>CONCATENATE(LOWER(B75)," ",LOWER(C75))</f>
        <v>darren harwood</v>
      </c>
    </row>
    <row r="76" spans="1:16" x14ac:dyDescent="0.2">
      <c r="A76" s="228">
        <v>2</v>
      </c>
      <c r="B76" s="229" t="s">
        <v>95</v>
      </c>
      <c r="C76" s="229" t="s">
        <v>96</v>
      </c>
      <c r="D76" s="227" t="s">
        <v>68</v>
      </c>
      <c r="E76" s="231">
        <f t="shared" ref="E76:E79" si="6">SUM(F76:N76) - SMALL(F76:N76,1)  - SMALL(F76:N76,2)- SMALL(F76:N76,3)</f>
        <v>300</v>
      </c>
      <c r="F76" s="3">
        <f>IFERROR(VLOOKUP($O76,'Rd1 Sandown'!$C$2:$AE$34,19,0),0)</f>
        <v>75</v>
      </c>
      <c r="G76" s="3">
        <f>IFERROR(VLOOKUP($O76,'Rd2 Sandown'!$C$2:$AE$34,19,0),0)</f>
        <v>75</v>
      </c>
      <c r="H76" s="3">
        <f>IFERROR(VLOOKUP($O76,'Rd3 Sandown'!$C$2:$AE$34,19,0),0)</f>
        <v>75</v>
      </c>
      <c r="I76" s="3">
        <v>0</v>
      </c>
      <c r="J76" s="3">
        <f>IFERROR(VLOOKUP($O76,'Rd5 PI'!$C$2:$AE$34,19,0),0)</f>
        <v>75</v>
      </c>
      <c r="K76" s="3">
        <f>IFERROR(VLOOKUP($O76,'Rd6 Broadford'!$C$2:$AE$34,19,0),0)</f>
        <v>0</v>
      </c>
      <c r="L76" s="3">
        <f>IFERROR(VLOOKUP($O76,#REF!,19,0),0)</f>
        <v>0</v>
      </c>
      <c r="M76" s="227">
        <f>IFERROR(VLOOKUP($O76,#REF!,17,0),0)</f>
        <v>0</v>
      </c>
      <c r="N76" s="3">
        <v>0</v>
      </c>
      <c r="O76" t="str">
        <f>CONCATENATE(LOWER(B76)," ",LOWER(C76))</f>
        <v>roberto ferrari</v>
      </c>
    </row>
    <row r="77" spans="1:16" x14ac:dyDescent="0.2">
      <c r="A77" s="228">
        <v>3</v>
      </c>
      <c r="B77" s="229" t="s">
        <v>162</v>
      </c>
      <c r="C77" s="229" t="s">
        <v>175</v>
      </c>
      <c r="D77" s="227" t="s">
        <v>68</v>
      </c>
      <c r="E77" s="231">
        <f t="shared" si="6"/>
        <v>120</v>
      </c>
      <c r="F77" s="3">
        <f>IFERROR(VLOOKUP($O77,'Rd1 Sandown'!$C$2:$AE$34,19,0),0)</f>
        <v>60</v>
      </c>
      <c r="G77" s="3">
        <f>IFERROR(VLOOKUP($O77,'Rd2 Sandown'!$C$2:$AE$34,19,0),0)</f>
        <v>0</v>
      </c>
      <c r="H77" s="3">
        <f>IFERROR(VLOOKUP($O77,'Rd3 Sandown'!$C$2:$AE$34,19,0),0)</f>
        <v>0</v>
      </c>
      <c r="I77" s="3">
        <v>0</v>
      </c>
      <c r="J77" s="3">
        <f>IFERROR(VLOOKUP($O77,'Rd5 PI'!$C$2:$AE$34,19,0),0)</f>
        <v>60</v>
      </c>
      <c r="K77" s="3">
        <f>IFERROR(VLOOKUP($O77,'Rd6 Broadford'!$C$2:$AE$34,19,0),0)</f>
        <v>0</v>
      </c>
      <c r="L77" s="3">
        <f>IFERROR(VLOOKUP($O77,#REF!,19,0),0)</f>
        <v>0</v>
      </c>
      <c r="M77" s="227">
        <f>IFERROR(VLOOKUP($O77,#REF!,17,0),0)</f>
        <v>0</v>
      </c>
      <c r="N77" s="3">
        <v>0</v>
      </c>
      <c r="O77" t="str">
        <f>CONCATENATE(LOWER(B77)," ",LOWER(C77))</f>
        <v>ian vague</v>
      </c>
    </row>
    <row r="78" spans="1:16" x14ac:dyDescent="0.2">
      <c r="A78" s="228">
        <v>4</v>
      </c>
      <c r="B78" s="229"/>
      <c r="C78" s="229"/>
      <c r="D78" s="227" t="s">
        <v>68</v>
      </c>
      <c r="E78" s="231">
        <f t="shared" si="6"/>
        <v>0</v>
      </c>
      <c r="F78" s="3">
        <f>IFERROR(VLOOKUP($O78,'Rd1 Sandown'!$C$2:$AE$34,19,0),0)</f>
        <v>0</v>
      </c>
      <c r="G78" s="3">
        <f>IFERROR(VLOOKUP($O78,'Rd2 Sandown'!$C$2:$AE$34,19,0),0)</f>
        <v>0</v>
      </c>
      <c r="H78" s="3">
        <f>IFERROR(VLOOKUP($O78,'Rd3 Sandown'!$C$2:$AE$34,19,0),0)</f>
        <v>0</v>
      </c>
      <c r="I78" s="3">
        <v>0</v>
      </c>
      <c r="J78" s="3">
        <f>IFERROR(VLOOKUP($O78,'Rd5 PI'!$C$2:$AE$34,19,0),0)</f>
        <v>0</v>
      </c>
      <c r="K78" s="3">
        <f>IFERROR(VLOOKUP($O78,'Rd6 Broadford'!$C$2:$AE$34,19,0),0)</f>
        <v>0</v>
      </c>
      <c r="L78" s="3">
        <f>IFERROR(VLOOKUP($O78,#REF!,19,0),0)</f>
        <v>0</v>
      </c>
      <c r="M78" s="227">
        <f>IFERROR(VLOOKUP($O78,#REF!,17,0),0)</f>
        <v>0</v>
      </c>
      <c r="N78" s="3">
        <v>0</v>
      </c>
      <c r="O78" t="str">
        <f>CONCATENATE(LOWER(B78)," ",LOWER(C78))</f>
        <v xml:space="preserve"> </v>
      </c>
      <c r="P78" s="10"/>
    </row>
    <row r="79" spans="1:16" ht="13.5" thickBot="1" x14ac:dyDescent="0.25">
      <c r="A79" s="226">
        <v>5</v>
      </c>
      <c r="B79" s="232"/>
      <c r="C79" s="232"/>
      <c r="D79" s="227" t="s">
        <v>68</v>
      </c>
      <c r="E79" s="233">
        <f t="shared" si="6"/>
        <v>0</v>
      </c>
      <c r="F79" s="3">
        <f>IFERROR(VLOOKUP($O79,'Rd1 Sandown'!$C$2:$AE$34,19,0),0)</f>
        <v>0</v>
      </c>
      <c r="G79" s="3">
        <f>IFERROR(VLOOKUP($O79,'Rd2 Sandown'!$C$2:$AE$34,19,0),0)</f>
        <v>0</v>
      </c>
      <c r="H79" s="3">
        <f>IFERROR(VLOOKUP($O79,'Rd3 Sandown'!$C$2:$AE$34,19,0),0)</f>
        <v>0</v>
      </c>
      <c r="I79" s="3">
        <v>0</v>
      </c>
      <c r="J79" s="3">
        <f>IFERROR(VLOOKUP($O79,'Rd5 PI'!$C$2:$AE$34,19,0),0)</f>
        <v>0</v>
      </c>
      <c r="K79" s="3">
        <f>IFERROR(VLOOKUP($O79,'Rd6 Broadford'!$C$2:$AE$34,19,0),0)</f>
        <v>0</v>
      </c>
      <c r="L79" s="3">
        <f>IFERROR(VLOOKUP($O79,#REF!,19,0),0)</f>
        <v>0</v>
      </c>
      <c r="M79" s="227">
        <f>IFERROR(VLOOKUP($O79,#REF!,17,0),0)</f>
        <v>0</v>
      </c>
      <c r="N79" s="3">
        <v>0</v>
      </c>
      <c r="O79" t="str">
        <f>CONCATENATE(LOWER(B79)," ",LOWER(C79))</f>
        <v xml:space="preserve"> </v>
      </c>
      <c r="P79" s="10"/>
    </row>
    <row r="80" spans="1:16" x14ac:dyDescent="0.2">
      <c r="D80" s="3"/>
      <c r="F80" s="3"/>
      <c r="G80" s="3"/>
      <c r="H80" s="3"/>
      <c r="I80" s="3"/>
      <c r="J80" s="3"/>
      <c r="K80" s="3"/>
      <c r="L80" s="3"/>
      <c r="M80" s="3"/>
      <c r="N80" s="3"/>
      <c r="O80" s="9"/>
      <c r="P80" s="10"/>
    </row>
    <row r="81" spans="1:16" ht="13.5" thickBot="1" x14ac:dyDescent="0.25">
      <c r="A81" s="234" t="s">
        <v>72</v>
      </c>
      <c r="B81" s="235"/>
      <c r="C81" s="235"/>
      <c r="D81" s="236"/>
      <c r="E81" s="237"/>
      <c r="F81" s="238"/>
      <c r="G81" s="238"/>
      <c r="H81" s="238"/>
      <c r="I81" s="238"/>
      <c r="J81" s="238"/>
      <c r="K81" s="238"/>
      <c r="L81" s="238"/>
      <c r="M81" s="238"/>
      <c r="N81" s="238"/>
    </row>
    <row r="82" spans="1:16" x14ac:dyDescent="0.2">
      <c r="A82" s="239">
        <v>1</v>
      </c>
      <c r="B82" s="240" t="s">
        <v>218</v>
      </c>
      <c r="C82" s="240" t="s">
        <v>219</v>
      </c>
      <c r="D82" s="238" t="s">
        <v>69</v>
      </c>
      <c r="E82" s="241">
        <f>SUM(F82:N82) - SMALL(F82:N82,1)  - SMALL(F82:N82,2)- SMALL(F82:N82,3)</f>
        <v>300</v>
      </c>
      <c r="F82" s="3">
        <f>IFERROR(VLOOKUP($O82,'Rd1 Sandown'!$C$2:$AE$34,19,0),0)</f>
        <v>0</v>
      </c>
      <c r="G82" s="3">
        <f>IFERROR(VLOOKUP($O82,'Rd2 Sandown'!$C$2:$AE$34,19,0),0)</f>
        <v>100</v>
      </c>
      <c r="H82" s="3">
        <f>IFERROR(VLOOKUP($O82,'Rd3 Sandown'!$C$2:$AE$34,19,0),0)</f>
        <v>100</v>
      </c>
      <c r="I82" s="3">
        <v>0</v>
      </c>
      <c r="J82" s="3">
        <f>IFERROR(VLOOKUP($O82,'Rd5 PI'!$C$2:$AE$34,19,0),0)</f>
        <v>100</v>
      </c>
      <c r="K82" s="3">
        <f>IFERROR(VLOOKUP($O82,'Rd6 Broadford'!$C$2:$AE$34,19,0),0)</f>
        <v>0</v>
      </c>
      <c r="L82" s="3">
        <f>IFERROR(VLOOKUP($O82,#REF!,19,0),0)</f>
        <v>0</v>
      </c>
      <c r="M82" s="3">
        <f>IFERROR(VLOOKUP($O82,#REF!,19,0),0)</f>
        <v>0</v>
      </c>
      <c r="N82" s="3">
        <f>IFERROR(VLOOKUP($O82,#REF!,19,0),0)</f>
        <v>0</v>
      </c>
      <c r="O82" t="str">
        <f>CONCATENATE(LOWER(B82)," ",LOWER(C82))</f>
        <v>hung do</v>
      </c>
      <c r="P82" s="10"/>
    </row>
    <row r="83" spans="1:16" x14ac:dyDescent="0.2">
      <c r="A83" s="239">
        <v>2</v>
      </c>
      <c r="B83" s="240"/>
      <c r="C83" s="240"/>
      <c r="D83" s="238" t="s">
        <v>69</v>
      </c>
      <c r="E83" s="242">
        <f t="shared" ref="E83:E86" si="7">SUM(F83:N83) - SMALL(F83:N83,1)  - SMALL(F83:N83,2)- SMALL(F83:N83,3)</f>
        <v>0</v>
      </c>
      <c r="F83" s="3">
        <f>IFERROR(VLOOKUP($O83,'Rd1 Sandown'!$C$2:$AE$34,19,0),0)</f>
        <v>0</v>
      </c>
      <c r="G83" s="3">
        <f>IFERROR(VLOOKUP($O83,'Rd2 Sandown'!$C$2:$AE$34,19,0),0)</f>
        <v>0</v>
      </c>
      <c r="H83" s="3">
        <f>IFERROR(VLOOKUP($O83,'Rd3 Sandown'!$C$2:$AE$34,19,0),0)</f>
        <v>0</v>
      </c>
      <c r="I83" s="3">
        <v>0</v>
      </c>
      <c r="J83" s="3">
        <f>IFERROR(VLOOKUP($O83,'Rd5 PI'!$C$2:$AE$34,19,0),0)</f>
        <v>0</v>
      </c>
      <c r="K83" s="3">
        <f>IFERROR(VLOOKUP($O83,'Rd6 Broadford'!$C$2:$AE$34,19,0),0)</f>
        <v>0</v>
      </c>
      <c r="L83" s="3">
        <f>IFERROR(VLOOKUP($O83,#REF!,19,0),0)</f>
        <v>0</v>
      </c>
      <c r="M83" s="238">
        <f>IFERROR(VLOOKUP($O83,#REF!,17,0),0)</f>
        <v>0</v>
      </c>
      <c r="N83" s="3">
        <v>0</v>
      </c>
      <c r="O83" t="str">
        <f>CONCATENATE(LOWER(B83)," ",LOWER(C83))</f>
        <v xml:space="preserve"> </v>
      </c>
    </row>
    <row r="84" spans="1:16" x14ac:dyDescent="0.2">
      <c r="A84" s="239">
        <v>3</v>
      </c>
      <c r="B84" s="240"/>
      <c r="C84" s="240"/>
      <c r="D84" s="238" t="s">
        <v>69</v>
      </c>
      <c r="E84" s="242">
        <f t="shared" si="7"/>
        <v>0</v>
      </c>
      <c r="F84" s="3">
        <f>IFERROR(VLOOKUP($O84,'Rd1 Sandown'!$C$2:$AE$34,19,0),0)</f>
        <v>0</v>
      </c>
      <c r="G84" s="3">
        <f>IFERROR(VLOOKUP($O84,'Rd2 Sandown'!$C$2:$AE$34,19,0),0)</f>
        <v>0</v>
      </c>
      <c r="H84" s="3">
        <f>IFERROR(VLOOKUP($O84,'Rd3 Sandown'!$C$2:$AE$34,19,0),0)</f>
        <v>0</v>
      </c>
      <c r="I84" s="3">
        <v>0</v>
      </c>
      <c r="J84" s="3">
        <f>IFERROR(VLOOKUP($O84,'Rd5 PI'!$C$2:$AE$34,19,0),0)</f>
        <v>0</v>
      </c>
      <c r="K84" s="3">
        <f>IFERROR(VLOOKUP($O84,'Rd6 Broadford'!$C$2:$AE$34,19,0),0)</f>
        <v>0</v>
      </c>
      <c r="L84" s="3">
        <f>IFERROR(VLOOKUP($O84,#REF!,19,0),0)</f>
        <v>0</v>
      </c>
      <c r="M84" s="238">
        <f>IFERROR(VLOOKUP($O84,#REF!,17,0),0)</f>
        <v>0</v>
      </c>
      <c r="N84" s="3">
        <v>0</v>
      </c>
      <c r="O84" t="str">
        <f>CONCATENATE(LOWER(B84)," ",LOWER(C84))</f>
        <v xml:space="preserve"> </v>
      </c>
    </row>
    <row r="85" spans="1:16" x14ac:dyDescent="0.2">
      <c r="A85" s="239">
        <v>4</v>
      </c>
      <c r="B85" s="240"/>
      <c r="C85" s="240"/>
      <c r="D85" s="238" t="s">
        <v>69</v>
      </c>
      <c r="E85" s="242">
        <f t="shared" si="7"/>
        <v>0</v>
      </c>
      <c r="F85" s="3">
        <f>IFERROR(VLOOKUP($O85,'Rd1 Sandown'!$C$2:$AE$34,19,0),0)</f>
        <v>0</v>
      </c>
      <c r="G85" s="3">
        <f>IFERROR(VLOOKUP($O85,'Rd2 Sandown'!$C$2:$AE$34,19,0),0)</f>
        <v>0</v>
      </c>
      <c r="H85" s="3">
        <f>IFERROR(VLOOKUP($O85,'Rd3 Sandown'!$C$2:$AE$34,19,0),0)</f>
        <v>0</v>
      </c>
      <c r="I85" s="3">
        <v>0</v>
      </c>
      <c r="J85" s="3">
        <f>IFERROR(VLOOKUP($O85,'Rd5 PI'!$C$2:$AE$34,19,0),0)</f>
        <v>0</v>
      </c>
      <c r="K85" s="3">
        <f>IFERROR(VLOOKUP($O85,'Rd6 Broadford'!$C$2:$AE$34,19,0),0)</f>
        <v>0</v>
      </c>
      <c r="L85" s="3">
        <f>IFERROR(VLOOKUP($O85,#REF!,19,0),0)</f>
        <v>0</v>
      </c>
      <c r="M85" s="238">
        <f>IFERROR(VLOOKUP($O85,#REF!,17,0),0)</f>
        <v>0</v>
      </c>
      <c r="N85" s="3">
        <v>0</v>
      </c>
      <c r="O85" t="str">
        <f>CONCATENATE(LOWER(B85)," ",LOWER(C85))</f>
        <v xml:space="preserve"> </v>
      </c>
    </row>
    <row r="86" spans="1:16" ht="13.5" thickBot="1" x14ac:dyDescent="0.25">
      <c r="A86" s="237">
        <v>5</v>
      </c>
      <c r="B86" s="240"/>
      <c r="C86" s="240"/>
      <c r="D86" s="238" t="s">
        <v>69</v>
      </c>
      <c r="E86" s="243">
        <f t="shared" si="7"/>
        <v>0</v>
      </c>
      <c r="F86" s="3">
        <f>IFERROR(VLOOKUP($O86,'Rd1 Sandown'!$C$2:$AE$34,19,0),0)</f>
        <v>0</v>
      </c>
      <c r="G86" s="3">
        <f>IFERROR(VLOOKUP($O86,'Rd2 Sandown'!$C$2:$AE$34,19,0),0)</f>
        <v>0</v>
      </c>
      <c r="H86" s="3">
        <f>IFERROR(VLOOKUP($O86,'Rd3 Sandown'!$C$2:$AE$34,19,0),0)</f>
        <v>0</v>
      </c>
      <c r="I86" s="3">
        <v>0</v>
      </c>
      <c r="J86" s="3">
        <f>IFERROR(VLOOKUP($O86,'Rd5 PI'!$C$2:$AE$34,19,0),0)</f>
        <v>0</v>
      </c>
      <c r="K86" s="3">
        <f>IFERROR(VLOOKUP($O86,'Rd6 Broadford'!$C$2:$AE$34,19,0),0)</f>
        <v>0</v>
      </c>
      <c r="L86" s="3">
        <f>IFERROR(VLOOKUP($O86,#REF!,19,0),0)</f>
        <v>0</v>
      </c>
      <c r="M86" s="238">
        <f>IFERROR(VLOOKUP($O86,#REF!,17,0),0)</f>
        <v>0</v>
      </c>
      <c r="N86" s="3">
        <v>0</v>
      </c>
      <c r="O86" t="str">
        <f>CONCATENATE(LOWER(B86)," ",LOWER(C86))</f>
        <v xml:space="preserve"> </v>
      </c>
      <c r="P86" s="10"/>
    </row>
    <row r="87" spans="1:16" x14ac:dyDescent="0.2">
      <c r="D87" s="3"/>
      <c r="F87" s="3"/>
      <c r="G87" s="3"/>
      <c r="H87" s="3"/>
      <c r="I87" s="3"/>
      <c r="J87" s="3"/>
      <c r="K87" s="3"/>
      <c r="L87" s="3"/>
      <c r="M87" s="3"/>
      <c r="N87" s="3"/>
      <c r="O87" s="9"/>
      <c r="P87" s="10"/>
    </row>
    <row r="88" spans="1:16" ht="13.5" thickBot="1" x14ac:dyDescent="0.25">
      <c r="A88" s="191" t="s">
        <v>35</v>
      </c>
      <c r="B88" s="175"/>
      <c r="C88" s="175"/>
      <c r="D88" s="258"/>
      <c r="E88" s="259"/>
      <c r="F88" s="186"/>
      <c r="G88" s="186"/>
      <c r="H88" s="186"/>
      <c r="I88" s="186"/>
      <c r="J88" s="186"/>
      <c r="K88" s="186"/>
      <c r="L88" s="186"/>
      <c r="M88" s="186"/>
      <c r="N88" s="186"/>
    </row>
    <row r="89" spans="1:16" x14ac:dyDescent="0.2">
      <c r="A89" s="187">
        <v>1</v>
      </c>
      <c r="B89" s="188" t="s">
        <v>216</v>
      </c>
      <c r="C89" s="188" t="s">
        <v>217</v>
      </c>
      <c r="D89" s="189" t="s">
        <v>38</v>
      </c>
      <c r="E89" s="190">
        <f>SUM(F89:N89) - SMALL(F89:N89,1)  - SMALL(F89:N89,2)- SMALL(F89:N89,3)</f>
        <v>400</v>
      </c>
      <c r="F89" s="3">
        <f>IFERROR(VLOOKUP($O89,'Rd1 Sandown'!$C$2:$AE$34,19,0),0)</f>
        <v>0</v>
      </c>
      <c r="G89" s="3">
        <f>IFERROR(VLOOKUP($O89,'Rd2 Sandown'!$C$2:$AE$34,19,0),0)</f>
        <v>100</v>
      </c>
      <c r="H89" s="3">
        <f>IFERROR(VLOOKUP($O89,'Rd3 Sandown'!$C$2:$AE$34,19,0),0)</f>
        <v>100</v>
      </c>
      <c r="I89" s="3">
        <v>0</v>
      </c>
      <c r="J89" s="3">
        <f>IFERROR(VLOOKUP($O89,'Rd5 PI'!$C$2:$AE$34,19,0),0)</f>
        <v>100</v>
      </c>
      <c r="K89" s="3">
        <f>IFERROR(VLOOKUP($O89,'Rd6 Broadford'!$C$2:$AE$34,19,0),0)</f>
        <v>100</v>
      </c>
      <c r="L89" s="3">
        <f>IFERROR(VLOOKUP($O89,#REF!,19,0),0)</f>
        <v>0</v>
      </c>
      <c r="M89" s="186">
        <f>IFERROR(VLOOKUP($O89,#REF!,17,0),0)</f>
        <v>0</v>
      </c>
      <c r="N89" s="186">
        <v>0</v>
      </c>
      <c r="O89" t="str">
        <f>CONCATENATE(LOWER(B89)," ",LOWER(C89))</f>
        <v>kutay dal</v>
      </c>
    </row>
    <row r="90" spans="1:16" x14ac:dyDescent="0.2">
      <c r="A90" s="187">
        <v>2</v>
      </c>
      <c r="B90" s="188" t="s">
        <v>155</v>
      </c>
      <c r="C90" s="188" t="s">
        <v>70</v>
      </c>
      <c r="D90" s="189" t="s">
        <v>38</v>
      </c>
      <c r="E90" s="149">
        <f>SUM(F90:N90) - SMALL(F90:N90,1)  - SMALL(F90:N90,2)- SMALL(F90:N90,3)</f>
        <v>360</v>
      </c>
      <c r="F90" s="3">
        <f>IFERROR(VLOOKUP($O90,'Rd1 Sandown'!$C$2:$AE$34,19,0),0)</f>
        <v>75</v>
      </c>
      <c r="G90" s="3">
        <f>IFERROR(VLOOKUP($O90,'Rd2 Sandown'!$C$2:$AE$34,19,0),0)</f>
        <v>60</v>
      </c>
      <c r="H90" s="3">
        <f>IFERROR(VLOOKUP($O90,'Rd3 Sandown'!$C$2:$AE$34,19,0),0)</f>
        <v>75</v>
      </c>
      <c r="I90" s="3">
        <v>0</v>
      </c>
      <c r="J90" s="3">
        <f>IFERROR(VLOOKUP($O90,'Rd5 PI'!$C$2:$AE$34,19,0),0)</f>
        <v>75</v>
      </c>
      <c r="K90" s="3">
        <f>IFERROR(VLOOKUP($O90,'Rd6 Broadford'!$C$2:$AE$34,19,0),0)</f>
        <v>75</v>
      </c>
      <c r="L90" s="3">
        <f>IFERROR(VLOOKUP($O90,#REF!,19,0),0)</f>
        <v>0</v>
      </c>
      <c r="M90" s="186">
        <f>IFERROR(VLOOKUP($O90,#REF!,17,0),0)</f>
        <v>0</v>
      </c>
      <c r="N90" s="186">
        <v>0</v>
      </c>
      <c r="O90" t="str">
        <f>CONCATENATE(LOWER(B90)," ",LOWER(C90))</f>
        <v>maxwell lloyd</v>
      </c>
    </row>
    <row r="91" spans="1:16" x14ac:dyDescent="0.2">
      <c r="A91" s="187">
        <v>3</v>
      </c>
      <c r="B91" s="61" t="s">
        <v>177</v>
      </c>
      <c r="C91" s="61" t="s">
        <v>179</v>
      </c>
      <c r="D91" s="189" t="s">
        <v>38</v>
      </c>
      <c r="E91" s="149">
        <f>SUM(F91:N91) - SMALL(F91:N91,1)  - SMALL(F91:N91,2)- SMALL(F91:N91,3)</f>
        <v>270</v>
      </c>
      <c r="F91" s="3">
        <f>IFERROR(VLOOKUP($O91,'Rd1 Sandown'!$C$2:$AE$34,19,0),0)</f>
        <v>60</v>
      </c>
      <c r="G91" s="3">
        <f>IFERROR(VLOOKUP($O91,'Rd2 Sandown'!$C$2:$AE$34,19,0),0)</f>
        <v>45</v>
      </c>
      <c r="H91" s="3">
        <f>IFERROR(VLOOKUP($O91,'Rd3 Sandown'!$C$2:$AE$34,19,0),0)</f>
        <v>60</v>
      </c>
      <c r="I91" s="3">
        <v>0</v>
      </c>
      <c r="J91" s="3">
        <f>IFERROR(VLOOKUP($O91,'Rd5 PI'!$C$2:$AE$34,19,0),0)</f>
        <v>45</v>
      </c>
      <c r="K91" s="3">
        <f>IFERROR(VLOOKUP($O91,'Rd6 Broadford'!$C$2:$AE$34,19,0),0)</f>
        <v>60</v>
      </c>
      <c r="L91" s="3">
        <f>IFERROR(VLOOKUP($O91,#REF!,19,0),0)</f>
        <v>0</v>
      </c>
      <c r="M91" s="186">
        <f>IFERROR(VLOOKUP($O91,#REF!,17,0),0)</f>
        <v>0</v>
      </c>
      <c r="N91" s="3">
        <v>0</v>
      </c>
      <c r="O91" t="str">
        <f>CONCATENATE(LOWER(B91)," ",LOWER(C91))</f>
        <v>damien costello</v>
      </c>
    </row>
    <row r="92" spans="1:16" x14ac:dyDescent="0.2">
      <c r="A92" s="187">
        <v>4</v>
      </c>
      <c r="B92" s="61" t="s">
        <v>152</v>
      </c>
      <c r="C92" s="61" t="s">
        <v>172</v>
      </c>
      <c r="D92" s="189" t="s">
        <v>38</v>
      </c>
      <c r="E92" s="149">
        <f>SUM(F92:N92) - SMALL(F92:N92,1)  - SMALL(F92:N92,2)- SMALL(F92:N92,3)</f>
        <v>235</v>
      </c>
      <c r="F92" s="3">
        <f>IFERROR(VLOOKUP($O92,'Rd1 Sandown'!$C$2:$AE$34,19,0),0)</f>
        <v>100</v>
      </c>
      <c r="G92" s="3">
        <f>IFERROR(VLOOKUP($O92,'Rd2 Sandown'!$C$2:$AE$34,19,0),0)</f>
        <v>75</v>
      </c>
      <c r="H92" s="3">
        <f>IFERROR(VLOOKUP($O92,'Rd3 Sandown'!$C$2:$AE$34,19,0),0)</f>
        <v>0</v>
      </c>
      <c r="I92" s="3">
        <v>0</v>
      </c>
      <c r="J92" s="3">
        <f>IFERROR(VLOOKUP($O92,'Rd5 PI'!$C$2:$AE$34,19,0),0)</f>
        <v>60</v>
      </c>
      <c r="K92" s="3">
        <f>IFERROR(VLOOKUP($O92,'Rd6 Broadford'!$C$2:$AE$34,19,0),0)</f>
        <v>0</v>
      </c>
      <c r="L92" s="3">
        <f>IFERROR(VLOOKUP($O92,#REF!,19,0),0)</f>
        <v>0</v>
      </c>
      <c r="M92" s="186">
        <f>IFERROR(VLOOKUP($O92,#REF!,17,0),0)</f>
        <v>0</v>
      </c>
      <c r="N92" s="3">
        <v>0</v>
      </c>
      <c r="O92" t="str">
        <f>CONCATENATE(LOWER(B92)," ",LOWER(C92))</f>
        <v>noel heritage</v>
      </c>
    </row>
    <row r="93" spans="1:16" ht="13.5" thickBot="1" x14ac:dyDescent="0.25">
      <c r="A93" s="187">
        <v>5</v>
      </c>
      <c r="B93" s="188" t="s">
        <v>265</v>
      </c>
      <c r="C93" s="188" t="s">
        <v>267</v>
      </c>
      <c r="D93" s="189" t="s">
        <v>38</v>
      </c>
      <c r="E93" s="282">
        <f>SUM(F93:N93) - SMALL(F93:N93,1)  - SMALL(F93:N93,2)- SMALL(F93:N93,3)</f>
        <v>45</v>
      </c>
      <c r="F93" s="3">
        <f>IFERROR(VLOOKUP($O93,'Rd1 Sandown'!$C$2:$AE$34,19,0),0)</f>
        <v>0</v>
      </c>
      <c r="G93" s="3">
        <f>IFERROR(VLOOKUP($O93,'Rd2 Sandown'!$C$2:$AE$34,19,0),0)</f>
        <v>0</v>
      </c>
      <c r="H93" s="3">
        <f>IFERROR(VLOOKUP($O93,'Rd3 Sandown'!$C$2:$AE$34,19,0),0)</f>
        <v>45</v>
      </c>
      <c r="I93" s="3">
        <v>0</v>
      </c>
      <c r="J93" s="3">
        <f>IFERROR(VLOOKUP($O93,'Rd5 PI'!$C$2:$AE$34,19,0),0)</f>
        <v>0</v>
      </c>
      <c r="K93" s="3">
        <f>IFERROR(VLOOKUP($O93,'Rd6 Broadford'!$C$2:$AE$34,19,0),0)</f>
        <v>0</v>
      </c>
      <c r="L93" s="3">
        <f>IFERROR(VLOOKUP($O93,#REF!,19,0),0)</f>
        <v>0</v>
      </c>
      <c r="M93" s="186">
        <f>IFERROR(VLOOKUP($O93,#REF!,17,0),0)</f>
        <v>0</v>
      </c>
      <c r="N93" s="3">
        <v>0</v>
      </c>
      <c r="O93" t="str">
        <f>CONCATENATE(LOWER(B93)," ",LOWER(C93))</f>
        <v>simon acfield</v>
      </c>
    </row>
    <row r="94" spans="1:16" x14ac:dyDescent="0.2">
      <c r="F94" s="3"/>
      <c r="G94" s="3"/>
      <c r="K94" s="3"/>
      <c r="L94" s="3"/>
      <c r="M94" s="3"/>
      <c r="N94" s="3"/>
      <c r="O94" s="9"/>
      <c r="P94" s="10"/>
    </row>
    <row r="95" spans="1:16" ht="13.5" thickBot="1" x14ac:dyDescent="0.25">
      <c r="A95" s="23" t="s">
        <v>36</v>
      </c>
      <c r="B95" s="24"/>
      <c r="C95" s="24"/>
      <c r="D95" s="260"/>
      <c r="E95" s="261"/>
      <c r="F95" s="244"/>
      <c r="G95" s="244"/>
      <c r="H95" s="244"/>
      <c r="I95" s="244"/>
      <c r="J95" s="244"/>
      <c r="K95" s="244"/>
      <c r="L95" s="244"/>
      <c r="M95" s="244"/>
      <c r="N95" s="244"/>
    </row>
    <row r="96" spans="1:16" x14ac:dyDescent="0.2">
      <c r="A96" s="21">
        <v>1</v>
      </c>
      <c r="B96" s="57" t="s">
        <v>73</v>
      </c>
      <c r="C96" s="57" t="s">
        <v>74</v>
      </c>
      <c r="D96" s="22" t="s">
        <v>39</v>
      </c>
      <c r="E96" s="46">
        <f>SUM(F96:N96) - SMALL(F96:N96,1)  - SMALL(F96:N96,2)- SMALL(F96:N96,3)</f>
        <v>350</v>
      </c>
      <c r="F96" s="3">
        <f>IFERROR(VLOOKUP($O96,'Rd1 Sandown'!$C$2:$AE$34,19,0),0)</f>
        <v>100</v>
      </c>
      <c r="G96" s="3">
        <f>IFERROR(VLOOKUP($O96,'Rd2 Sandown'!$C$2:$AE$34,19,0),0)</f>
        <v>75</v>
      </c>
      <c r="H96" s="3">
        <f>IFERROR(VLOOKUP($O96,'Rd3 Sandown'!$C$2:$AE$34,19,0),0)</f>
        <v>75</v>
      </c>
      <c r="I96" s="3">
        <v>0</v>
      </c>
      <c r="J96" s="3">
        <f>IFERROR(VLOOKUP($O96,'Rd5 PI'!$C$2:$AE$34,19,0),0)</f>
        <v>0</v>
      </c>
      <c r="K96" s="3">
        <f>IFERROR(VLOOKUP($O96,'Rd6 Broadford'!$C$2:$AE$34,19,0),0)</f>
        <v>100</v>
      </c>
      <c r="L96" s="3">
        <f>IFERROR(VLOOKUP($O96,#REF!,19,0),0)</f>
        <v>0</v>
      </c>
      <c r="M96" s="244">
        <f>IFERROR(VLOOKUP($O96,#REF!,17,0),0)</f>
        <v>0</v>
      </c>
      <c r="N96" s="3">
        <v>0</v>
      </c>
      <c r="O96" t="str">
        <f>CONCATENATE(LOWER(B96)," ",LOWER(C96))</f>
        <v>craig girvan</v>
      </c>
    </row>
    <row r="97" spans="1:16" x14ac:dyDescent="0.2">
      <c r="A97" s="21">
        <v>2</v>
      </c>
      <c r="B97" s="57" t="s">
        <v>214</v>
      </c>
      <c r="C97" s="57" t="s">
        <v>215</v>
      </c>
      <c r="D97" s="22" t="s">
        <v>39</v>
      </c>
      <c r="E97" s="47">
        <f>SUM(F97:N97) - SMALL(F97:N97,1)  - SMALL(F97:N97,2)- SMALL(F97:N97,3)</f>
        <v>300</v>
      </c>
      <c r="F97" s="3">
        <f>IFERROR(VLOOKUP($O97,'Rd1 Sandown'!$C$2:$AE$34,19,0),0)</f>
        <v>0</v>
      </c>
      <c r="G97" s="3">
        <f>IFERROR(VLOOKUP($O97,'Rd2 Sandown'!$C$2:$AE$34,19,0),0)</f>
        <v>100</v>
      </c>
      <c r="H97" s="3">
        <f>IFERROR(VLOOKUP($O97,'Rd3 Sandown'!$C$2:$AE$34,19,0),0)</f>
        <v>100</v>
      </c>
      <c r="I97" s="3">
        <v>0</v>
      </c>
      <c r="J97" s="3">
        <f>IFERROR(VLOOKUP($O97,'Rd5 PI'!$C$2:$AE$34,19,0),0)</f>
        <v>100</v>
      </c>
      <c r="K97" s="3">
        <f>IFERROR(VLOOKUP($O97,'Rd6 Broadford'!$C$2:$AE$34,19,0),0)</f>
        <v>0</v>
      </c>
      <c r="L97" s="3">
        <f>IFERROR(VLOOKUP($O97,#REF!,19,0),0)</f>
        <v>0</v>
      </c>
      <c r="M97" s="244">
        <f>IFERROR(VLOOKUP($O97,#REF!,17,0),0)</f>
        <v>0</v>
      </c>
      <c r="N97" s="3">
        <v>0</v>
      </c>
      <c r="O97" t="str">
        <f>CONCATENATE(LOWER(B97)," ",LOWER(C97))</f>
        <v>alan conrad</v>
      </c>
    </row>
    <row r="98" spans="1:16" x14ac:dyDescent="0.2">
      <c r="A98" s="21">
        <v>3</v>
      </c>
      <c r="B98" s="57" t="s">
        <v>160</v>
      </c>
      <c r="C98" s="57" t="s">
        <v>83</v>
      </c>
      <c r="D98" s="22" t="s">
        <v>39</v>
      </c>
      <c r="E98" s="47">
        <f>SUM(F98:N98) - SMALL(F98:N98,1)  - SMALL(F98:N98,2)- SMALL(F98:N98,3)</f>
        <v>285</v>
      </c>
      <c r="F98" s="3">
        <f>IFERROR(VLOOKUP($O98,'Rd1 Sandown'!$C$2:$AE$34,19,0),0)</f>
        <v>75</v>
      </c>
      <c r="G98" s="3">
        <f>IFERROR(VLOOKUP($O98,'Rd2 Sandown'!$C$2:$AE$34,19,0),0)</f>
        <v>0</v>
      </c>
      <c r="H98" s="3">
        <f>IFERROR(VLOOKUP($O98,'Rd3 Sandown'!$C$2:$AE$34,19,0),0)</f>
        <v>60</v>
      </c>
      <c r="I98" s="3">
        <v>0</v>
      </c>
      <c r="J98" s="3">
        <f>IFERROR(VLOOKUP($O98,'Rd5 PI'!$C$2:$AE$34,19,0),0)</f>
        <v>75</v>
      </c>
      <c r="K98" s="3">
        <f>IFERROR(VLOOKUP($O98,'Rd6 Broadford'!$C$2:$AE$34,19,0),0)</f>
        <v>75</v>
      </c>
      <c r="L98" s="3">
        <f>IFERROR(VLOOKUP($O98,#REF!,19,0),0)</f>
        <v>0</v>
      </c>
      <c r="M98" s="244">
        <f>IFERROR(VLOOKUP($O98,#REF!,17,0),0)</f>
        <v>0</v>
      </c>
      <c r="N98" s="3">
        <v>0</v>
      </c>
      <c r="O98" t="str">
        <f>CONCATENATE(LOWER(B98)," ",LOWER(C98))</f>
        <v>robert downes</v>
      </c>
    </row>
    <row r="99" spans="1:16" x14ac:dyDescent="0.2">
      <c r="A99" s="21">
        <v>4</v>
      </c>
      <c r="B99" s="57" t="s">
        <v>75</v>
      </c>
      <c r="C99" s="57" t="s">
        <v>174</v>
      </c>
      <c r="D99" s="22" t="s">
        <v>39</v>
      </c>
      <c r="E99" s="47">
        <f>SUM(F99:N99) - SMALL(F99:N99,1)  - SMALL(F99:N99,2)- SMALL(F99:N99,3)</f>
        <v>180</v>
      </c>
      <c r="F99" s="3">
        <f>IFERROR(VLOOKUP($O99,'Rd1 Sandown'!$C$2:$AE$34,19,0),0)</f>
        <v>60</v>
      </c>
      <c r="G99" s="3">
        <f>IFERROR(VLOOKUP($O99,'Rd2 Sandown'!$C$2:$AE$34,19,0),0)</f>
        <v>60</v>
      </c>
      <c r="H99" s="3">
        <f>IFERROR(VLOOKUP($O99,'Rd3 Sandown'!$C$2:$AE$34,19,0),0)</f>
        <v>0</v>
      </c>
      <c r="I99" s="3">
        <v>0</v>
      </c>
      <c r="J99" s="3">
        <f>IFERROR(VLOOKUP($O99,'Rd5 PI'!$C$2:$AE$34,19,0),0)</f>
        <v>60</v>
      </c>
      <c r="K99" s="3">
        <f>IFERROR(VLOOKUP($O99,'Rd6 Broadford'!$C$2:$AE$34,19,0),0)</f>
        <v>0</v>
      </c>
      <c r="L99" s="3">
        <f>IFERROR(VLOOKUP($O99,#REF!,19,0),0)</f>
        <v>0</v>
      </c>
      <c r="M99" s="244">
        <f>IFERROR(VLOOKUP($O99,#REF!,17,0),0)</f>
        <v>0</v>
      </c>
      <c r="N99" s="3">
        <v>0</v>
      </c>
      <c r="O99" t="str">
        <f>CONCATENATE(LOWER(B99)," ",LOWER(C99))</f>
        <v>john mcbreen</v>
      </c>
    </row>
    <row r="100" spans="1:16" ht="13.5" thickBot="1" x14ac:dyDescent="0.25">
      <c r="A100" s="21">
        <v>5</v>
      </c>
      <c r="B100" s="57"/>
      <c r="C100" s="57"/>
      <c r="D100" s="22" t="s">
        <v>39</v>
      </c>
      <c r="E100" s="48">
        <f>SUM(F100:N100) - SMALL(F100:N100,1)  - SMALL(F100:N100,2)- SMALL(F100:N100,3)</f>
        <v>0</v>
      </c>
      <c r="F100" s="3">
        <f>IFERROR(VLOOKUP($O100,'Rd1 Sandown'!$C$2:$AE$34,19,0),0)</f>
        <v>0</v>
      </c>
      <c r="G100" s="3">
        <f>IFERROR(VLOOKUP($O100,'Rd2 Sandown'!$C$2:$AE$34,19,0),0)</f>
        <v>0</v>
      </c>
      <c r="H100" s="3">
        <f>IFERROR(VLOOKUP($O100,'Rd3 Sandown'!$C$2:$AE$34,19,0),0)</f>
        <v>0</v>
      </c>
      <c r="I100" s="3">
        <v>0</v>
      </c>
      <c r="J100" s="3">
        <f>IFERROR(VLOOKUP($O100,'Rd5 PI'!$C$2:$AE$34,19,0),0)</f>
        <v>0</v>
      </c>
      <c r="K100" s="3">
        <f>IFERROR(VLOOKUP($O100,'Rd6 Broadford'!$C$2:$AE$34,19,0),0)</f>
        <v>0</v>
      </c>
      <c r="L100" s="3">
        <f>IFERROR(VLOOKUP($O100,#REF!,19,0),0)</f>
        <v>0</v>
      </c>
      <c r="M100" s="244">
        <f>IFERROR(VLOOKUP($O100,#REF!,17,0),0)</f>
        <v>0</v>
      </c>
      <c r="N100" s="3">
        <v>0</v>
      </c>
      <c r="O100" t="str">
        <f>CONCATENATE(LOWER(B100)," ",LOWER(C100))</f>
        <v xml:space="preserve"> </v>
      </c>
    </row>
    <row r="101" spans="1:16" x14ac:dyDescent="0.2">
      <c r="F101" s="3"/>
      <c r="G101" s="3"/>
      <c r="K101" s="3"/>
      <c r="L101" s="3"/>
      <c r="M101" s="3"/>
      <c r="N101" s="3"/>
      <c r="O101" s="9"/>
      <c r="P101" s="10"/>
    </row>
    <row r="102" spans="1:16" ht="13.5" thickBot="1" x14ac:dyDescent="0.25">
      <c r="A102" s="84" t="s">
        <v>17</v>
      </c>
      <c r="B102" s="85"/>
      <c r="C102" s="85"/>
      <c r="D102" s="262"/>
      <c r="E102" s="263"/>
      <c r="F102" s="245"/>
      <c r="G102" s="245"/>
      <c r="H102" s="245"/>
      <c r="I102" s="245"/>
      <c r="J102" s="245"/>
      <c r="K102" s="245"/>
      <c r="L102" s="245"/>
      <c r="M102" s="245"/>
      <c r="N102" s="245"/>
    </row>
    <row r="103" spans="1:16" x14ac:dyDescent="0.2">
      <c r="A103" s="64">
        <v>1</v>
      </c>
      <c r="B103" s="68" t="s">
        <v>91</v>
      </c>
      <c r="C103" s="68" t="s">
        <v>92</v>
      </c>
      <c r="D103" s="65" t="s">
        <v>16</v>
      </c>
      <c r="E103" s="66">
        <f>SUM(F103:N103) - SMALL(F103:N103,1)  - SMALL(F103:N103,2)- SMALL(F103:N103,3)</f>
        <v>500</v>
      </c>
      <c r="F103" s="3">
        <f>IFERROR(VLOOKUP($O103,'Rd1 Sandown'!$C$2:$AE$34,19,0),0)</f>
        <v>100</v>
      </c>
      <c r="G103" s="3">
        <f>IFERROR(VLOOKUP($O103,'Rd2 Sandown'!$C$2:$AE$34,19,0),0)</f>
        <v>100</v>
      </c>
      <c r="H103" s="3">
        <f>IFERROR(VLOOKUP($O103,'Rd3 Sandown'!$C$2:$AE$34,19,0),0)</f>
        <v>100</v>
      </c>
      <c r="I103" s="3">
        <v>0</v>
      </c>
      <c r="J103" s="3">
        <f>IFERROR(VLOOKUP($O103,'Rd5 PI'!$C$2:$AE$34,19,0),0)</f>
        <v>100</v>
      </c>
      <c r="K103" s="3">
        <f>IFERROR(VLOOKUP($O103,'Rd6 Broadford'!$C$2:$AE$34,19,0),0)</f>
        <v>100</v>
      </c>
      <c r="L103" s="3">
        <f>IFERROR(VLOOKUP($O103,#REF!,19,0),0)</f>
        <v>0</v>
      </c>
      <c r="M103" s="245">
        <f>IFERROR(VLOOKUP($O103,#REF!,17,0),0)</f>
        <v>0</v>
      </c>
      <c r="N103" s="3">
        <v>0</v>
      </c>
      <c r="O103" t="str">
        <f>CONCATENATE(LOWER(B103)," ",LOWER(C103))</f>
        <v>russell garner</v>
      </c>
    </row>
    <row r="104" spans="1:16" x14ac:dyDescent="0.2">
      <c r="A104" s="64">
        <v>2</v>
      </c>
      <c r="B104" s="68" t="s">
        <v>268</v>
      </c>
      <c r="C104" s="68" t="s">
        <v>270</v>
      </c>
      <c r="D104" s="65" t="s">
        <v>16</v>
      </c>
      <c r="E104" s="67">
        <f t="shared" ref="E104:E107" si="8">SUM(F104:N104) - SMALL(F104:N104,1)  - SMALL(F104:N104,2)- SMALL(F104:N104,3)</f>
        <v>225</v>
      </c>
      <c r="F104" s="3">
        <f>IFERROR(VLOOKUP($O104,'Rd1 Sandown'!$C$2:$AE$34,19,0),0)</f>
        <v>0</v>
      </c>
      <c r="G104" s="3">
        <f>IFERROR(VLOOKUP($O104,'Rd2 Sandown'!$C$2:$AE$34,19,0),0)</f>
        <v>0</v>
      </c>
      <c r="H104" s="3">
        <f>IFERROR(VLOOKUP($O104,'Rd3 Sandown'!$C$2:$AE$34,19,0),0)</f>
        <v>75</v>
      </c>
      <c r="I104" s="3">
        <v>0</v>
      </c>
      <c r="J104" s="3">
        <f>IFERROR(VLOOKUP($O104,'Rd5 PI'!$C$2:$AE$34,19,0),0)</f>
        <v>75</v>
      </c>
      <c r="K104" s="3">
        <f>IFERROR(VLOOKUP($O104,'Rd6 Broadford'!$C$2:$AE$34,19,0),0)</f>
        <v>75</v>
      </c>
      <c r="L104" s="3">
        <f>IFERROR(VLOOKUP($O104,#REF!,19,0),0)</f>
        <v>0</v>
      </c>
      <c r="M104" s="245">
        <f>IFERROR(VLOOKUP($O104,#REF!,17,0),0)</f>
        <v>0</v>
      </c>
      <c r="N104" s="3">
        <v>0</v>
      </c>
      <c r="O104" t="str">
        <f>CONCATENATE(LOWER(B104)," ",LOWER(C104))</f>
        <v>dean kennedy</v>
      </c>
    </row>
    <row r="105" spans="1:16" x14ac:dyDescent="0.2">
      <c r="A105" s="64">
        <v>3</v>
      </c>
      <c r="B105" s="68"/>
      <c r="C105" s="68"/>
      <c r="D105" s="65" t="s">
        <v>16</v>
      </c>
      <c r="E105" s="67">
        <f t="shared" si="8"/>
        <v>0</v>
      </c>
      <c r="F105" s="3">
        <f>IFERROR(VLOOKUP($O105,'Rd1 Sandown'!$C$2:$AE$34,19,0),0)</f>
        <v>0</v>
      </c>
      <c r="G105" s="3">
        <f>IFERROR(VLOOKUP($O105,'Rd2 Sandown'!$C$2:$AE$34,19,0),0)</f>
        <v>0</v>
      </c>
      <c r="H105" s="3">
        <f>IFERROR(VLOOKUP($O105,'Rd3 Sandown'!$C$2:$AE$34,19,0),0)</f>
        <v>0</v>
      </c>
      <c r="I105" s="3">
        <v>0</v>
      </c>
      <c r="J105" s="3">
        <f>IFERROR(VLOOKUP($O105,'Rd5 PI'!$C$2:$AE$34,19,0),0)</f>
        <v>0</v>
      </c>
      <c r="K105" s="3">
        <f>IFERROR(VLOOKUP($O105,'Rd6 Broadford'!$C$2:$AE$34,19,0),0)</f>
        <v>0</v>
      </c>
      <c r="L105" s="3">
        <f>IFERROR(VLOOKUP($O105,#REF!,19,0),0)</f>
        <v>0</v>
      </c>
      <c r="M105" s="245">
        <f>IFERROR(VLOOKUP($O105,#REF!,17,0),0)</f>
        <v>0</v>
      </c>
      <c r="N105" s="3">
        <v>0</v>
      </c>
      <c r="O105" t="str">
        <f>CONCATENATE(LOWER(B105)," ",LOWER(C105))</f>
        <v xml:space="preserve"> </v>
      </c>
    </row>
    <row r="106" spans="1:16" x14ac:dyDescent="0.2">
      <c r="A106" s="64">
        <v>4</v>
      </c>
      <c r="B106" s="68"/>
      <c r="C106" s="68"/>
      <c r="D106" s="65" t="s">
        <v>16</v>
      </c>
      <c r="E106" s="67">
        <f t="shared" si="8"/>
        <v>0</v>
      </c>
      <c r="F106" s="3">
        <f>IFERROR(VLOOKUP($O106,'Rd1 Sandown'!$C$2:$AE$34,19,0),0)</f>
        <v>0</v>
      </c>
      <c r="G106" s="3">
        <f>IFERROR(VLOOKUP($O106,'Rd2 Sandown'!$C$2:$AE$34,19,0),0)</f>
        <v>0</v>
      </c>
      <c r="H106" s="3">
        <f>IFERROR(VLOOKUP($O106,'Rd3 Sandown'!$C$2:$AE$34,19,0),0)</f>
        <v>0</v>
      </c>
      <c r="I106" s="3">
        <v>0</v>
      </c>
      <c r="J106" s="3">
        <f>IFERROR(VLOOKUP($O106,'Rd5 PI'!$C$2:$AE$34,19,0),0)</f>
        <v>0</v>
      </c>
      <c r="K106" s="3">
        <f>IFERROR(VLOOKUP($O106,'Rd6 Broadford'!$C$2:$AE$34,19,0),0)</f>
        <v>0</v>
      </c>
      <c r="L106" s="3">
        <f>IFERROR(VLOOKUP($O106,#REF!,19,0),0)</f>
        <v>0</v>
      </c>
      <c r="M106" s="245">
        <f>IFERROR(VLOOKUP($O106,#REF!,17,0),0)</f>
        <v>0</v>
      </c>
      <c r="N106" s="3">
        <v>0</v>
      </c>
      <c r="O106" t="str">
        <f>CONCATENATE(LOWER(B106)," ",LOWER(C106))</f>
        <v xml:space="preserve"> </v>
      </c>
    </row>
    <row r="107" spans="1:16" ht="13.5" thickBot="1" x14ac:dyDescent="0.25">
      <c r="A107" s="64">
        <v>5</v>
      </c>
      <c r="B107" s="69"/>
      <c r="C107" s="69"/>
      <c r="D107" s="65" t="s">
        <v>16</v>
      </c>
      <c r="E107" s="70">
        <f t="shared" si="8"/>
        <v>0</v>
      </c>
      <c r="F107" s="3">
        <f>IFERROR(VLOOKUP($O107,'Rd1 Sandown'!$C$2:$AE$34,19,0),0)</f>
        <v>0</v>
      </c>
      <c r="G107" s="3">
        <f>IFERROR(VLOOKUP($O107,'Rd2 Sandown'!$C$2:$AE$34,19,0),0)</f>
        <v>0</v>
      </c>
      <c r="H107" s="3">
        <f>IFERROR(VLOOKUP($O107,'Rd3 Sandown'!$C$2:$AE$34,19,0),0)</f>
        <v>0</v>
      </c>
      <c r="I107" s="3">
        <v>0</v>
      </c>
      <c r="J107" s="3">
        <f>IFERROR(VLOOKUP($O107,'Rd5 PI'!$C$2:$AE$34,19,0),0)</f>
        <v>0</v>
      </c>
      <c r="K107" s="3">
        <f>IFERROR(VLOOKUP($O107,'Rd6 Broadford'!$C$2:$AE$34,19,0),0)</f>
        <v>0</v>
      </c>
      <c r="L107" s="3">
        <f>IFERROR(VLOOKUP($O107,#REF!,19,0),0)</f>
        <v>0</v>
      </c>
      <c r="M107" s="245">
        <f>IFERROR(VLOOKUP($O107,#REF!,17,0),0)</f>
        <v>0</v>
      </c>
      <c r="N107" s="3">
        <v>0</v>
      </c>
      <c r="O107" t="str">
        <f>CONCATENATE(LOWER(B107)," ",LOWER(C107))</f>
        <v xml:space="preserve"> </v>
      </c>
    </row>
    <row r="108" spans="1:16" x14ac:dyDescent="0.2">
      <c r="A108" s="2"/>
      <c r="F108" s="3"/>
      <c r="G108" s="3"/>
      <c r="I108" s="3"/>
      <c r="J108" s="3"/>
      <c r="K108" s="3"/>
      <c r="L108" s="3"/>
      <c r="M108" s="3"/>
      <c r="N108" s="3"/>
      <c r="O108" s="9"/>
      <c r="P108" s="10"/>
    </row>
    <row r="109" spans="1:16" ht="13.5" thickBot="1" x14ac:dyDescent="0.25">
      <c r="A109" s="42" t="s">
        <v>11</v>
      </c>
      <c r="B109" s="37"/>
      <c r="C109" s="37"/>
      <c r="D109" s="38"/>
      <c r="E109" s="41"/>
      <c r="F109" s="246"/>
      <c r="G109" s="246"/>
      <c r="H109" s="38"/>
      <c r="I109" s="38"/>
      <c r="J109" s="38"/>
      <c r="K109" s="246"/>
      <c r="L109" s="246"/>
      <c r="M109" s="246"/>
      <c r="N109" s="246"/>
    </row>
    <row r="110" spans="1:16" x14ac:dyDescent="0.2">
      <c r="A110" s="40">
        <v>1</v>
      </c>
      <c r="B110" s="39" t="s">
        <v>254</v>
      </c>
      <c r="C110" s="39" t="s">
        <v>255</v>
      </c>
      <c r="D110" s="38" t="s">
        <v>13</v>
      </c>
      <c r="E110" s="49">
        <f>SUM(F110:N110) - SMALL(F110:N110,1)  - SMALL(F110:N110,2)- SMALL(F110:N110,3)</f>
        <v>275</v>
      </c>
      <c r="F110" s="3">
        <f>IFERROR(VLOOKUP($O110,'Rd1 Sandown'!$C$2:$AE$34,19,0),0)</f>
        <v>0</v>
      </c>
      <c r="G110" s="3">
        <f>IFERROR(VLOOKUP($O110,'Rd2 Sandown'!$C$2:$AE$34,19,0),0)</f>
        <v>0</v>
      </c>
      <c r="H110" s="3">
        <f>IFERROR(VLOOKUP($O110,'Rd3 Sandown'!$C$2:$AE$34,19,0),0)</f>
        <v>100</v>
      </c>
      <c r="I110" s="3">
        <v>0</v>
      </c>
      <c r="J110" s="3">
        <f>IFERROR(VLOOKUP($O110,'Rd5 PI'!$C$2:$AE$34,19,0),0)</f>
        <v>75</v>
      </c>
      <c r="K110" s="3">
        <f>IFERROR(VLOOKUP($O110,'Rd6 Broadford'!$C$2:$AE$34,19,0),0)</f>
        <v>100</v>
      </c>
      <c r="L110" s="3">
        <f>IFERROR(VLOOKUP($O110,#REF!,19,0),0)</f>
        <v>0</v>
      </c>
      <c r="M110" s="246">
        <f>IFERROR(VLOOKUP($O110,#REF!,17,0),0)</f>
        <v>0</v>
      </c>
      <c r="N110" s="3">
        <v>0</v>
      </c>
      <c r="O110" t="str">
        <f>CONCATENATE(LOWER(B110)," ",LOWER(C110))</f>
        <v>randy stagno navarra</v>
      </c>
    </row>
    <row r="111" spans="1:16" x14ac:dyDescent="0.2">
      <c r="A111" s="40">
        <v>2</v>
      </c>
      <c r="B111" s="39" t="s">
        <v>256</v>
      </c>
      <c r="C111" s="39" t="s">
        <v>257</v>
      </c>
      <c r="D111" s="38" t="s">
        <v>13</v>
      </c>
      <c r="E111" s="50">
        <f>SUM(F111:N111) - SMALL(F111:N111,1)  - SMALL(F111:N111,2)- SMALL(F111:N111,3)</f>
        <v>150</v>
      </c>
      <c r="F111" s="3">
        <f>IFERROR(VLOOKUP($O111,'Rd1 Sandown'!$C$2:$AE$34,19,0),0)</f>
        <v>0</v>
      </c>
      <c r="G111" s="3">
        <f>IFERROR(VLOOKUP($O111,'Rd2 Sandown'!$C$2:$AE$34,19,0),0)</f>
        <v>0</v>
      </c>
      <c r="H111" s="3">
        <f>IFERROR(VLOOKUP($O111,'Rd3 Sandown'!$C$2:$AE$34,19,0),0)</f>
        <v>75</v>
      </c>
      <c r="I111" s="3">
        <v>0</v>
      </c>
      <c r="J111" s="3">
        <f>IFERROR(VLOOKUP($O111,'Rd5 PI'!$C$2:$AE$34,19,0),0)</f>
        <v>0</v>
      </c>
      <c r="K111" s="3">
        <f>IFERROR(VLOOKUP($O111,'Rd6 Broadford'!$C$2:$AE$34,19,0),0)</f>
        <v>75</v>
      </c>
      <c r="L111" s="3">
        <f>IFERROR(VLOOKUP($O111,#REF!,19,0),0)</f>
        <v>0</v>
      </c>
      <c r="M111" s="246">
        <f>IFERROR(VLOOKUP($O111,#REF!,17,0),0)</f>
        <v>0</v>
      </c>
      <c r="N111" s="3">
        <v>0</v>
      </c>
      <c r="O111" t="str">
        <f>CONCATENATE(LOWER(B111)," ",LOWER(C111))</f>
        <v>leigh mummery</v>
      </c>
    </row>
    <row r="112" spans="1:16" x14ac:dyDescent="0.2">
      <c r="A112" s="40">
        <v>3</v>
      </c>
      <c r="B112" s="39" t="s">
        <v>63</v>
      </c>
      <c r="C112" s="39" t="s">
        <v>314</v>
      </c>
      <c r="D112" s="38" t="s">
        <v>13</v>
      </c>
      <c r="E112" s="50">
        <f>SUM(F112:N112) - SMALL(F112:N112,1)  - SMALL(F112:N112,2)- SMALL(F112:N112,3)</f>
        <v>100</v>
      </c>
      <c r="F112" s="3">
        <f>IFERROR(VLOOKUP($O112,'Rd1 Sandown'!$C$2:$AE$34,19,0),0)</f>
        <v>0</v>
      </c>
      <c r="G112" s="3">
        <f>IFERROR(VLOOKUP($O112,'Rd2 Sandown'!$C$2:$AE$34,19,0),0)</f>
        <v>0</v>
      </c>
      <c r="H112" s="3">
        <f>IFERROR(VLOOKUP($O112,'Rd3 Sandown'!$C$2:$AE$34,19,0),0)</f>
        <v>0</v>
      </c>
      <c r="I112" s="3">
        <v>0</v>
      </c>
      <c r="J112" s="3">
        <f>IFERROR(VLOOKUP($O112,'Rd5 PI'!$C$2:$AE$34,19,0),0)</f>
        <v>100</v>
      </c>
      <c r="K112" s="3">
        <f>IFERROR(VLOOKUP($O112,'Rd6 Broadford'!$C$2:$AE$34,19,0),0)</f>
        <v>0</v>
      </c>
      <c r="L112" s="3">
        <f>IFERROR(VLOOKUP($O112,#REF!,19,0),0)</f>
        <v>0</v>
      </c>
      <c r="M112" s="246">
        <f>IFERROR(VLOOKUP($O112,#REF!,17,0),0)</f>
        <v>0</v>
      </c>
      <c r="N112" s="3">
        <v>0</v>
      </c>
      <c r="O112" t="str">
        <f>CONCATENATE(LOWER(B112)," ",LOWER(C112))</f>
        <v>david wilken</v>
      </c>
      <c r="P112" s="10"/>
    </row>
    <row r="113" spans="1:16" x14ac:dyDescent="0.2">
      <c r="A113" s="41">
        <v>4</v>
      </c>
      <c r="B113" s="39"/>
      <c r="C113" s="39"/>
      <c r="D113" s="38" t="s">
        <v>13</v>
      </c>
      <c r="E113" s="50">
        <f>SUM(F113:N113) - SMALL(F113:N113,1)  - SMALL(F113:N113,2)- SMALL(F113:N113,3)</f>
        <v>0</v>
      </c>
      <c r="F113" s="3">
        <f>IFERROR(VLOOKUP($O113,'Rd1 Sandown'!$C$2:$AE$34,19,0),0)</f>
        <v>0</v>
      </c>
      <c r="G113" s="3">
        <f>IFERROR(VLOOKUP($O113,'Rd2 Sandown'!$C$2:$AE$34,19,0),0)</f>
        <v>0</v>
      </c>
      <c r="H113" s="3">
        <f>IFERROR(VLOOKUP($O113,'Rd3 Sandown'!$C$2:$AE$34,19,0),0)</f>
        <v>0</v>
      </c>
      <c r="I113" s="3">
        <v>0</v>
      </c>
      <c r="J113" s="3">
        <f>IFERROR(VLOOKUP($O113,'Rd5 PI'!$C$2:$AE$34,19,0),0)</f>
        <v>0</v>
      </c>
      <c r="K113" s="3">
        <f>IFERROR(VLOOKUP($O113,'Rd6 Broadford'!$C$2:$AE$34,19,0),0)</f>
        <v>0</v>
      </c>
      <c r="L113" s="3">
        <f>IFERROR(VLOOKUP($O113,#REF!,19,0),0)</f>
        <v>0</v>
      </c>
      <c r="M113" s="246">
        <f>IFERROR(VLOOKUP($O113,#REF!,17,0),0)</f>
        <v>0</v>
      </c>
      <c r="N113" s="3">
        <v>0</v>
      </c>
      <c r="O113" t="str">
        <f>CONCATENATE(LOWER(B113)," ",LOWER(C113))</f>
        <v xml:space="preserve"> </v>
      </c>
      <c r="P113" s="10"/>
    </row>
    <row r="114" spans="1:16" ht="13.5" thickBot="1" x14ac:dyDescent="0.25">
      <c r="A114" s="41">
        <v>5</v>
      </c>
      <c r="B114" s="39"/>
      <c r="C114" s="39"/>
      <c r="D114" s="38" t="s">
        <v>13</v>
      </c>
      <c r="E114" s="51">
        <f>SUM(F114:N114) - SMALL(F114:N114,1)  - SMALL(F114:N114,2)- SMALL(F114:N114,3)</f>
        <v>0</v>
      </c>
      <c r="F114" s="3">
        <f>IFERROR(VLOOKUP($O114,'Rd1 Sandown'!$C$2:$AE$34,19,0),0)</f>
        <v>0</v>
      </c>
      <c r="G114" s="3">
        <f>IFERROR(VLOOKUP($O114,'Rd2 Sandown'!$C$2:$AE$34,19,0),0)</f>
        <v>0</v>
      </c>
      <c r="H114" s="3">
        <f>IFERROR(VLOOKUP($O114,'Rd3 Sandown'!$C$2:$AE$34,19,0),0)</f>
        <v>0</v>
      </c>
      <c r="I114" s="3">
        <v>0</v>
      </c>
      <c r="J114" s="3">
        <f>IFERROR(VLOOKUP($O114,'Rd5 PI'!$C$2:$AE$34,19,0),0)</f>
        <v>0</v>
      </c>
      <c r="K114" s="3">
        <f>IFERROR(VLOOKUP($O114,'Rd6 Broadford'!$C$2:$AE$34,19,0),0)</f>
        <v>0</v>
      </c>
      <c r="L114" s="3">
        <f>IFERROR(VLOOKUP($O114,#REF!,19,0),0)</f>
        <v>0</v>
      </c>
      <c r="M114" s="246">
        <f>IFERROR(VLOOKUP($O114,#REF!,17,0),0)</f>
        <v>0</v>
      </c>
      <c r="N114" s="3">
        <v>0</v>
      </c>
      <c r="O114" t="str">
        <f>CONCATENATE(LOWER(B114)," ",LOWER(C114))</f>
        <v xml:space="preserve"> </v>
      </c>
      <c r="P114" s="10"/>
    </row>
    <row r="115" spans="1:16" x14ac:dyDescent="0.2">
      <c r="A115" s="2"/>
      <c r="B115" s="4"/>
      <c r="C115" s="4"/>
      <c r="F115" s="3"/>
      <c r="G115" s="156"/>
      <c r="K115" s="3"/>
      <c r="L115" s="3"/>
      <c r="M115" s="3"/>
      <c r="N115" s="3"/>
    </row>
    <row r="116" spans="1:16" ht="13.5" thickBot="1" x14ac:dyDescent="0.25">
      <c r="A116" s="32" t="s">
        <v>10</v>
      </c>
      <c r="B116" s="25"/>
      <c r="C116" s="25"/>
      <c r="D116" s="265"/>
      <c r="E116" s="264"/>
      <c r="F116" s="247"/>
      <c r="G116" s="266"/>
      <c r="H116" s="31"/>
      <c r="I116" s="31"/>
      <c r="J116" s="31"/>
      <c r="K116" s="247"/>
      <c r="L116" s="247"/>
      <c r="M116" s="247"/>
      <c r="N116" s="247"/>
    </row>
    <row r="117" spans="1:16" x14ac:dyDescent="0.2">
      <c r="A117" s="33">
        <v>1</v>
      </c>
      <c r="B117" s="58"/>
      <c r="C117" s="58"/>
      <c r="D117" s="31" t="s">
        <v>14</v>
      </c>
      <c r="E117" s="52">
        <f>SUM(F117:N117) - SMALL(F117:N117,1)  - SMALL(F117:N117,2)- SMALL(F117:N117,3)</f>
        <v>0</v>
      </c>
      <c r="F117" s="3">
        <f>IFERROR(VLOOKUP($O117,'Rd1 Sandown'!$C$2:$AE$34,19,0),0)</f>
        <v>0</v>
      </c>
      <c r="G117" s="3">
        <f>IFERROR(VLOOKUP($O117,'Rd2 Sandown'!$C$2:$AE$34,19,0),0)</f>
        <v>0</v>
      </c>
      <c r="H117" s="3">
        <f>IFERROR(VLOOKUP($O117,'Rd3 Sandown'!$C$2:$AE$34,19,0),0)</f>
        <v>0</v>
      </c>
      <c r="I117" s="3">
        <v>0</v>
      </c>
      <c r="J117" s="3">
        <f>IFERROR(VLOOKUP($O117,'Rd5 PI'!$C$2:$AE$34,19,0),0)</f>
        <v>0</v>
      </c>
      <c r="K117" s="3">
        <f>IFERROR(VLOOKUP($O117,'Rd6 Broadford'!$C$2:$AE$34,19,0),0)</f>
        <v>0</v>
      </c>
      <c r="L117" s="3">
        <f>IFERROR(VLOOKUP($O117,#REF!,19,0),0)</f>
        <v>0</v>
      </c>
      <c r="M117" s="247">
        <f>IFERROR(VLOOKUP($O117,#REF!,17,0),0)</f>
        <v>0</v>
      </c>
      <c r="N117" s="3">
        <v>0</v>
      </c>
      <c r="O117" t="str">
        <f>CONCATENATE(LOWER(B117)," ",LOWER(C117))</f>
        <v xml:space="preserve"> </v>
      </c>
    </row>
    <row r="118" spans="1:16" x14ac:dyDescent="0.2">
      <c r="A118" s="33">
        <v>2</v>
      </c>
      <c r="B118" s="58"/>
      <c r="C118" s="58"/>
      <c r="D118" s="31" t="s">
        <v>14</v>
      </c>
      <c r="E118" s="53">
        <f t="shared" ref="E118:E121" si="9">SUM(F118:N118) - SMALL(F118:N118,1)  - SMALL(F118:N118,2)- SMALL(F118:N118,3)</f>
        <v>0</v>
      </c>
      <c r="F118" s="3">
        <f>IFERROR(VLOOKUP($O118,'Rd1 Sandown'!$C$2:$AE$34,19,0),0)</f>
        <v>0</v>
      </c>
      <c r="G118" s="3">
        <f>IFERROR(VLOOKUP($O118,'Rd2 Sandown'!$C$2:$AE$34,19,0),0)</f>
        <v>0</v>
      </c>
      <c r="H118" s="3">
        <f>IFERROR(VLOOKUP($O118,'Rd3 Sandown'!$C$2:$AE$34,19,0),0)</f>
        <v>0</v>
      </c>
      <c r="I118" s="3">
        <v>0</v>
      </c>
      <c r="J118" s="3">
        <f>IFERROR(VLOOKUP($O118,'Rd5 PI'!$C$2:$AE$34,19,0),0)</f>
        <v>0</v>
      </c>
      <c r="K118" s="3">
        <f>IFERROR(VLOOKUP($O118,'Rd6 Broadford'!$C$2:$AE$34,19,0),0)</f>
        <v>0</v>
      </c>
      <c r="L118" s="3">
        <f>IFERROR(VLOOKUP($O118,#REF!,19,0),0)</f>
        <v>0</v>
      </c>
      <c r="M118" s="247">
        <f>IFERROR(VLOOKUP($O118,#REF!,17,0),0)</f>
        <v>0</v>
      </c>
      <c r="N118" s="3">
        <v>0</v>
      </c>
      <c r="O118" t="str">
        <f>CONCATENATE(LOWER(B118)," ",LOWER(C118))</f>
        <v xml:space="preserve"> </v>
      </c>
    </row>
    <row r="119" spans="1:16" x14ac:dyDescent="0.2">
      <c r="A119" s="33">
        <v>3</v>
      </c>
      <c r="B119" s="58"/>
      <c r="C119" s="58"/>
      <c r="D119" s="31" t="s">
        <v>14</v>
      </c>
      <c r="E119" s="53">
        <f t="shared" si="9"/>
        <v>0</v>
      </c>
      <c r="F119" s="3">
        <f>IFERROR(VLOOKUP($O119,'Rd1 Sandown'!$C$2:$AE$34,19,0),0)</f>
        <v>0</v>
      </c>
      <c r="G119" s="3">
        <f>IFERROR(VLOOKUP($O119,'Rd2 Sandown'!$C$2:$AE$34,19,0),0)</f>
        <v>0</v>
      </c>
      <c r="H119" s="3">
        <f>IFERROR(VLOOKUP($O119,'Rd3 Sandown'!$C$2:$AE$34,19,0),0)</f>
        <v>0</v>
      </c>
      <c r="I119" s="3">
        <v>0</v>
      </c>
      <c r="J119" s="3">
        <f>IFERROR(VLOOKUP($O119,'Rd5 PI'!$C$2:$AE$34,19,0),0)</f>
        <v>0</v>
      </c>
      <c r="K119" s="3">
        <f>IFERROR(VLOOKUP($O119,'Rd6 Broadford'!$C$2:$AE$34,19,0),0)</f>
        <v>0</v>
      </c>
      <c r="L119" s="3">
        <f>IFERROR(VLOOKUP($O119,#REF!,19,0),0)</f>
        <v>0</v>
      </c>
      <c r="M119" s="247">
        <f>IFERROR(VLOOKUP($O119,#REF!,17,0),0)</f>
        <v>0</v>
      </c>
      <c r="N119" s="3">
        <v>0</v>
      </c>
      <c r="O119" t="str">
        <f>CONCATENATE(LOWER(B119)," ",LOWER(C119))</f>
        <v xml:space="preserve"> </v>
      </c>
    </row>
    <row r="120" spans="1:16" x14ac:dyDescent="0.2">
      <c r="A120" s="33">
        <v>4</v>
      </c>
      <c r="B120" s="25"/>
      <c r="C120" s="25"/>
      <c r="D120" s="31" t="s">
        <v>14</v>
      </c>
      <c r="E120" s="53">
        <f t="shared" si="9"/>
        <v>0</v>
      </c>
      <c r="F120" s="3">
        <f>IFERROR(VLOOKUP($O120,'Rd1 Sandown'!$C$2:$AE$34,19,0),0)</f>
        <v>0</v>
      </c>
      <c r="G120" s="3">
        <f>IFERROR(VLOOKUP($O120,'Rd2 Sandown'!$C$2:$AE$34,19,0),0)</f>
        <v>0</v>
      </c>
      <c r="H120" s="3">
        <f>IFERROR(VLOOKUP($O120,'Rd3 Sandown'!$C$2:$AE$34,19,0),0)</f>
        <v>0</v>
      </c>
      <c r="I120" s="3">
        <v>0</v>
      </c>
      <c r="J120" s="3">
        <f>IFERROR(VLOOKUP($O120,'Rd5 PI'!$C$2:$AE$34,19,0),0)</f>
        <v>0</v>
      </c>
      <c r="K120" s="3">
        <f>IFERROR(VLOOKUP($O120,'Rd6 Broadford'!$C$2:$AE$34,19,0),0)</f>
        <v>0</v>
      </c>
      <c r="L120" s="3">
        <f>IFERROR(VLOOKUP($O120,#REF!,19,0),0)</f>
        <v>0</v>
      </c>
      <c r="M120" s="247">
        <f>IFERROR(VLOOKUP($O120,#REF!,17,0),0)</f>
        <v>0</v>
      </c>
      <c r="N120" s="3">
        <v>0</v>
      </c>
      <c r="O120" t="str">
        <f>CONCATENATE(LOWER(B120)," ",LOWER(C120))</f>
        <v xml:space="preserve"> </v>
      </c>
    </row>
    <row r="121" spans="1:16" ht="13.5" thickBot="1" x14ac:dyDescent="0.25">
      <c r="A121" s="33">
        <v>5</v>
      </c>
      <c r="B121" s="25"/>
      <c r="C121" s="25"/>
      <c r="D121" s="31" t="s">
        <v>14</v>
      </c>
      <c r="E121" s="54">
        <f t="shared" si="9"/>
        <v>0</v>
      </c>
      <c r="F121" s="3">
        <f>IFERROR(VLOOKUP($O121,'Rd1 Sandown'!$C$2:$AE$34,19,0),0)</f>
        <v>0</v>
      </c>
      <c r="G121" s="3">
        <f>IFERROR(VLOOKUP($O121,'Rd2 Sandown'!$C$2:$AE$34,19,0),0)</f>
        <v>0</v>
      </c>
      <c r="H121" s="3">
        <f>IFERROR(VLOOKUP($O121,'Rd3 Sandown'!$C$2:$AE$34,19,0),0)</f>
        <v>0</v>
      </c>
      <c r="I121" s="3">
        <v>0</v>
      </c>
      <c r="J121" s="3">
        <f>IFERROR(VLOOKUP($O121,'Rd5 PI'!$C$2:$AE$34,19,0),0)</f>
        <v>0</v>
      </c>
      <c r="K121" s="3">
        <f>IFERROR(VLOOKUP($O121,'Rd6 Broadford'!$C$2:$AE$34,19,0),0)</f>
        <v>0</v>
      </c>
      <c r="L121" s="3">
        <f>IFERROR(VLOOKUP($O121,#REF!,19,0),0)</f>
        <v>0</v>
      </c>
      <c r="M121" s="247">
        <f>IFERROR(VLOOKUP($O121,#REF!,17,0),0)</f>
        <v>0</v>
      </c>
      <c r="N121" s="3">
        <v>0</v>
      </c>
      <c r="O121" t="str">
        <f>CONCATENATE(LOWER(B121)," ",LOWER(C121))</f>
        <v xml:space="preserve"> </v>
      </c>
    </row>
    <row r="122" spans="1:16" x14ac:dyDescent="0.2">
      <c r="B122" s="4"/>
      <c r="C122" s="4"/>
    </row>
    <row r="123" spans="1:16" x14ac:dyDescent="0.2">
      <c r="D123" s="5"/>
    </row>
    <row r="124" spans="1:16" x14ac:dyDescent="0.2">
      <c r="G124" s="3"/>
      <c r="H124" s="3"/>
      <c r="I124" s="3"/>
      <c r="J124" s="3"/>
    </row>
    <row r="125" spans="1:16" x14ac:dyDescent="0.2">
      <c r="A125" s="2"/>
      <c r="D125" s="5"/>
    </row>
    <row r="126" spans="1:16" x14ac:dyDescent="0.2">
      <c r="B126" s="13"/>
      <c r="C126" s="13"/>
      <c r="D126" s="5"/>
    </row>
    <row r="127" spans="1:16" x14ac:dyDescent="0.2">
      <c r="D127" s="5"/>
    </row>
    <row r="128" spans="1:16" x14ac:dyDescent="0.2">
      <c r="D128" s="5"/>
    </row>
    <row r="129" spans="1:9" x14ac:dyDescent="0.2">
      <c r="B129" s="4"/>
      <c r="C129" s="4"/>
      <c r="D129" s="5"/>
    </row>
    <row r="130" spans="1:9" x14ac:dyDescent="0.2">
      <c r="A130" s="2"/>
      <c r="D130" s="5"/>
    </row>
    <row r="131" spans="1:9" x14ac:dyDescent="0.2">
      <c r="A131" s="2"/>
      <c r="D131" s="5"/>
      <c r="G131" s="1"/>
      <c r="H131" s="1"/>
      <c r="I131" s="3"/>
    </row>
    <row r="132" spans="1:9" x14ac:dyDescent="0.2">
      <c r="A132" s="2"/>
      <c r="B132" s="13"/>
      <c r="C132" s="13"/>
    </row>
    <row r="133" spans="1:9" x14ac:dyDescent="0.2">
      <c r="A133" s="2"/>
      <c r="D133" s="5"/>
    </row>
    <row r="134" spans="1:9" x14ac:dyDescent="0.2">
      <c r="A134" s="2"/>
    </row>
    <row r="135" spans="1:9" x14ac:dyDescent="0.2">
      <c r="D135" s="5"/>
    </row>
    <row r="136" spans="1:9" x14ac:dyDescent="0.2">
      <c r="A136" s="2"/>
      <c r="D136" s="5"/>
    </row>
    <row r="137" spans="1:9" x14ac:dyDescent="0.2">
      <c r="A137" s="2"/>
      <c r="D137" s="5"/>
    </row>
    <row r="138" spans="1:9" x14ac:dyDescent="0.2">
      <c r="A138" s="2"/>
      <c r="D138" s="5"/>
    </row>
    <row r="139" spans="1:9" x14ac:dyDescent="0.2">
      <c r="A139" s="2"/>
      <c r="D139" s="5"/>
    </row>
    <row r="140" spans="1:9" x14ac:dyDescent="0.2">
      <c r="A140" s="2"/>
    </row>
    <row r="141" spans="1:9" x14ac:dyDescent="0.2">
      <c r="A141" s="2"/>
    </row>
    <row r="142" spans="1:9" x14ac:dyDescent="0.2">
      <c r="A142" s="2"/>
    </row>
    <row r="143" spans="1:9" x14ac:dyDescent="0.2">
      <c r="A143" s="2"/>
    </row>
    <row r="144" spans="1:9" x14ac:dyDescent="0.2">
      <c r="A144" s="2"/>
      <c r="B144" s="4"/>
      <c r="C144" s="4"/>
    </row>
    <row r="145" spans="1:1" x14ac:dyDescent="0.2">
      <c r="A145" s="2"/>
    </row>
  </sheetData>
  <sortState xmlns:xlrd2="http://schemas.microsoft.com/office/spreadsheetml/2017/richdata2" ref="B3:P28">
    <sortCondition descending="1" ref="E3:E28"/>
  </sortState>
  <mergeCells count="1">
    <mergeCell ref="A1:N1"/>
  </mergeCells>
  <phoneticPr fontId="2" type="noConversion"/>
  <conditionalFormatting sqref="A32:N32 A33:A34 D33:D34 M33:M37 A35:D37">
    <cfRule type="expression" dxfId="328" priority="3265">
      <formula>$D33="SNA"</formula>
    </cfRule>
  </conditionalFormatting>
  <conditionalFormatting sqref="A39:N39 A40:D44 M40:M44">
    <cfRule type="expression" dxfId="327" priority="3264">
      <formula>$D40="SNB"</formula>
    </cfRule>
  </conditionalFormatting>
  <conditionalFormatting sqref="A46:N46 A47:D51 M47:M51">
    <cfRule type="expression" dxfId="326" priority="3263">
      <formula>$D47="SNC"</formula>
    </cfRule>
  </conditionalFormatting>
  <conditionalFormatting sqref="B70:C70">
    <cfRule type="expression" dxfId="325" priority="1043">
      <formula>$D71="SNB"</formula>
    </cfRule>
  </conditionalFormatting>
  <conditionalFormatting sqref="B89:C92 N89:N93">
    <cfRule type="expression" dxfId="324" priority="3223">
      <formula>$D89="OPN"</formula>
    </cfRule>
    <cfRule type="expression" dxfId="323" priority="3224">
      <formula>$D89="RES"</formula>
    </cfRule>
    <cfRule type="expression" dxfId="322" priority="3225">
      <formula>$D89="SMOD"</formula>
    </cfRule>
    <cfRule type="expression" dxfId="321" priority="3226">
      <formula>$D89="CDMOD"</formula>
    </cfRule>
    <cfRule type="expression" dxfId="320" priority="3227">
      <formula>$D89="ABMOD"</formula>
    </cfRule>
    <cfRule type="expression" dxfId="319" priority="3228">
      <formula>$D89="NDC"</formula>
    </cfRule>
    <cfRule type="expression" dxfId="318" priority="3229">
      <formula>$D89="NCC"</formula>
    </cfRule>
    <cfRule type="expression" dxfId="317" priority="3230">
      <formula>$D89="NBC"</formula>
    </cfRule>
    <cfRule type="expression" dxfId="316" priority="3231">
      <formula>$D89="NAC"</formula>
    </cfRule>
    <cfRule type="expression" dxfId="315" priority="3232">
      <formula>$D89="SND"</formula>
    </cfRule>
    <cfRule type="expression" dxfId="314" priority="3233">
      <formula>$D89="SNC"</formula>
    </cfRule>
    <cfRule type="expression" dxfId="313" priority="3234">
      <formula>$D89="SNB"</formula>
    </cfRule>
    <cfRule type="expression" dxfId="312" priority="3235">
      <formula>$D89="SNA"</formula>
    </cfRule>
  </conditionalFormatting>
  <conditionalFormatting sqref="B3:D28">
    <cfRule type="expression" dxfId="311" priority="2391">
      <formula>$D3="OPN"</formula>
    </cfRule>
    <cfRule type="expression" dxfId="310" priority="2392">
      <formula>$D3="RES"</formula>
    </cfRule>
    <cfRule type="expression" dxfId="309" priority="2393">
      <formula>$D3="SMOD"</formula>
    </cfRule>
    <cfRule type="expression" dxfId="308" priority="2394">
      <formula>$D3="CDMOD"</formula>
    </cfRule>
    <cfRule type="expression" dxfId="307" priority="2395">
      <formula>$D3="ABMOD"</formula>
    </cfRule>
    <cfRule type="expression" dxfId="306" priority="2396">
      <formula>$D3="NDC"</formula>
    </cfRule>
    <cfRule type="expression" dxfId="305" priority="2397">
      <formula>$D3="NCC"</formula>
    </cfRule>
    <cfRule type="expression" dxfId="304" priority="2398">
      <formula>$D3="NBC"</formula>
    </cfRule>
    <cfRule type="expression" dxfId="303" priority="2399">
      <formula>$D3="NAC"</formula>
    </cfRule>
    <cfRule type="expression" dxfId="302" priority="2400">
      <formula>$D3="SND"</formula>
    </cfRule>
    <cfRule type="expression" dxfId="301" priority="2401">
      <formula>$D3="SNC"</formula>
    </cfRule>
    <cfRule type="expression" dxfId="300" priority="2402">
      <formula>$D3="SNB"</formula>
    </cfRule>
    <cfRule type="expression" dxfId="299" priority="2403">
      <formula>$D3="SNA"</formula>
    </cfRule>
  </conditionalFormatting>
  <conditionalFormatting sqref="F82:J86">
    <cfRule type="expression" dxfId="298" priority="105">
      <formula>$D82="OPN"</formula>
    </cfRule>
    <cfRule type="expression" dxfId="297" priority="106">
      <formula>$D82="RES"</formula>
    </cfRule>
    <cfRule type="expression" dxfId="296" priority="107">
      <formula>$D82="SMOD"</formula>
    </cfRule>
    <cfRule type="expression" dxfId="295" priority="108">
      <formula>$D82="CDMOD"</formula>
    </cfRule>
    <cfRule type="expression" dxfId="294" priority="109">
      <formula>$D82="ABMOD"</formula>
    </cfRule>
    <cfRule type="expression" dxfId="293" priority="110">
      <formula>$D82="NDC"</formula>
    </cfRule>
    <cfRule type="expression" dxfId="292" priority="111">
      <formula>$D82="NCC"</formula>
    </cfRule>
    <cfRule type="expression" dxfId="291" priority="112">
      <formula>$D82="NBC"</formula>
    </cfRule>
    <cfRule type="expression" dxfId="290" priority="113">
      <formula>$D82="NAC"</formula>
    </cfRule>
    <cfRule type="expression" dxfId="289" priority="114">
      <formula>$D82="SND"</formula>
    </cfRule>
    <cfRule type="expression" dxfId="288" priority="115">
      <formula>$D82="SNC"</formula>
    </cfRule>
    <cfRule type="expression" dxfId="287" priority="116">
      <formula>$D82="SNB"</formula>
    </cfRule>
    <cfRule type="expression" dxfId="286" priority="117">
      <formula>$D82="SNA"</formula>
    </cfRule>
  </conditionalFormatting>
  <conditionalFormatting sqref="F68:J72 L68:L72">
    <cfRule type="expression" dxfId="285" priority="131">
      <formula>$D68="OPN"</formula>
    </cfRule>
    <cfRule type="expression" dxfId="284" priority="132">
      <formula>$D68="RES"</formula>
    </cfRule>
    <cfRule type="expression" dxfId="283" priority="133">
      <formula>$D68="SMOD"</formula>
    </cfRule>
    <cfRule type="expression" dxfId="282" priority="134">
      <formula>$D68="CDMOD"</formula>
    </cfRule>
    <cfRule type="expression" dxfId="281" priority="135">
      <formula>$D68="ABMOD"</formula>
    </cfRule>
    <cfRule type="expression" dxfId="280" priority="136">
      <formula>$D68="NDC"</formula>
    </cfRule>
    <cfRule type="expression" dxfId="279" priority="137">
      <formula>$D68="NCC"</formula>
    </cfRule>
    <cfRule type="expression" dxfId="278" priority="138">
      <formula>$D68="NBC"</formula>
    </cfRule>
    <cfRule type="expression" dxfId="277" priority="139">
      <formula>$D68="NAC"</formula>
    </cfRule>
    <cfRule type="expression" dxfId="276" priority="140">
      <formula>$D68="SND"</formula>
    </cfRule>
    <cfRule type="expression" dxfId="275" priority="141">
      <formula>$D68="SNC"</formula>
    </cfRule>
    <cfRule type="expression" dxfId="274" priority="142">
      <formula>$D68="SNB"</formula>
    </cfRule>
    <cfRule type="expression" dxfId="273" priority="143">
      <formula>$D68="SNA"</formula>
    </cfRule>
  </conditionalFormatting>
  <conditionalFormatting sqref="F89:J93 L89:L93">
    <cfRule type="expression" dxfId="272" priority="27">
      <formula>$D89="OPN"</formula>
    </cfRule>
    <cfRule type="expression" dxfId="271" priority="28">
      <formula>$D89="RES"</formula>
    </cfRule>
    <cfRule type="expression" dxfId="270" priority="29">
      <formula>$D89="SMOD"</formula>
    </cfRule>
    <cfRule type="expression" dxfId="269" priority="30">
      <formula>$D89="CDMOD"</formula>
    </cfRule>
    <cfRule type="expression" dxfId="268" priority="31">
      <formula>$D89="ABMOD"</formula>
    </cfRule>
    <cfRule type="expression" dxfId="267" priority="32">
      <formula>$D89="NDC"</formula>
    </cfRule>
    <cfRule type="expression" dxfId="266" priority="33">
      <formula>$D89="NCC"</formula>
    </cfRule>
    <cfRule type="expression" dxfId="265" priority="34">
      <formula>$D89="NBC"</formula>
    </cfRule>
    <cfRule type="expression" dxfId="264" priority="35">
      <formula>$D89="NAC"</formula>
    </cfRule>
    <cfRule type="expression" dxfId="263" priority="36">
      <formula>$D89="SND"</formula>
    </cfRule>
    <cfRule type="expression" dxfId="262" priority="37">
      <formula>$D89="SNC"</formula>
    </cfRule>
    <cfRule type="expression" dxfId="261" priority="38">
      <formula>$D89="SNB"</formula>
    </cfRule>
    <cfRule type="expression" dxfId="260" priority="39">
      <formula>$D89="SNA"</formula>
    </cfRule>
  </conditionalFormatting>
  <conditionalFormatting sqref="B33:C34 L82:N82 L83:L86 F3:N28 F33:L37 F40:L44 F47:L51 F54:L58 F61:L65 F75:L79 K82:K86 F96:L100 F103:L107 F110:L114 F117:L121">
    <cfRule type="expression" dxfId="259" priority="3119">
      <formula>$D3="OPN"</formula>
    </cfRule>
    <cfRule type="expression" dxfId="258" priority="3120">
      <formula>$D3="RES"</formula>
    </cfRule>
    <cfRule type="expression" dxfId="257" priority="3121">
      <formula>$D3="SMOD"</formula>
    </cfRule>
    <cfRule type="expression" dxfId="256" priority="3122">
      <formula>$D3="CDMOD"</formula>
    </cfRule>
    <cfRule type="expression" dxfId="255" priority="3123">
      <formula>$D3="ABMOD"</formula>
    </cfRule>
    <cfRule type="expression" dxfId="254" priority="3124">
      <formula>$D3="NDC"</formula>
    </cfRule>
    <cfRule type="expression" dxfId="253" priority="3125">
      <formula>$D3="NCC"</formula>
    </cfRule>
    <cfRule type="expression" dxfId="252" priority="3126">
      <formula>$D3="NBC"</formula>
    </cfRule>
    <cfRule type="expression" dxfId="251" priority="3127">
      <formula>$D3="NAC"</formula>
    </cfRule>
    <cfRule type="expression" dxfId="250" priority="3128">
      <formula>$D3="SND"</formula>
    </cfRule>
    <cfRule type="expression" dxfId="249" priority="3129">
      <formula>$D3="SNC"</formula>
    </cfRule>
    <cfRule type="expression" dxfId="248" priority="3130">
      <formula>$D3="SNB"</formula>
    </cfRule>
    <cfRule type="expression" dxfId="247" priority="3131">
      <formula>$D3="SNA"</formula>
    </cfRule>
  </conditionalFormatting>
  <conditionalFormatting sqref="N33:N37">
    <cfRule type="expression" dxfId="246" priority="1030">
      <formula>$D33="OPN"</formula>
    </cfRule>
    <cfRule type="expression" dxfId="245" priority="1031">
      <formula>$D33="RES"</formula>
    </cfRule>
    <cfRule type="expression" dxfId="244" priority="1032">
      <formula>$D33="SMOD"</formula>
    </cfRule>
    <cfRule type="expression" dxfId="243" priority="1033">
      <formula>$D33="CDMOD"</formula>
    </cfRule>
    <cfRule type="expression" dxfId="242" priority="1034">
      <formula>$D33="ABMOD"</formula>
    </cfRule>
    <cfRule type="expression" dxfId="241" priority="1035">
      <formula>$D33="NDC"</formula>
    </cfRule>
    <cfRule type="expression" dxfId="240" priority="1036">
      <formula>$D33="NCC"</formula>
    </cfRule>
    <cfRule type="expression" dxfId="239" priority="1037">
      <formula>$D33="NBC"</formula>
    </cfRule>
    <cfRule type="expression" dxfId="238" priority="1038">
      <formula>$D33="NAC"</formula>
    </cfRule>
    <cfRule type="expression" dxfId="237" priority="1039">
      <formula>$D33="SND"</formula>
    </cfRule>
    <cfRule type="expression" dxfId="236" priority="1040">
      <formula>$D33="SNC"</formula>
    </cfRule>
    <cfRule type="expression" dxfId="235" priority="1041">
      <formula>$D33="SNB"</formula>
    </cfRule>
    <cfRule type="expression" dxfId="234" priority="1042">
      <formula>$D33="SNA"</formula>
    </cfRule>
  </conditionalFormatting>
  <conditionalFormatting sqref="N40:N44">
    <cfRule type="expression" dxfId="233" priority="1017">
      <formula>$D40="OPN"</formula>
    </cfRule>
    <cfRule type="expression" dxfId="232" priority="1018">
      <formula>$D40="RES"</formula>
    </cfRule>
    <cfRule type="expression" dxfId="231" priority="1019">
      <formula>$D40="SMOD"</formula>
    </cfRule>
    <cfRule type="expression" dxfId="230" priority="1020">
      <formula>$D40="CDMOD"</formula>
    </cfRule>
    <cfRule type="expression" dxfId="229" priority="1021">
      <formula>$D40="ABMOD"</formula>
    </cfRule>
    <cfRule type="expression" dxfId="228" priority="1022">
      <formula>$D40="NDC"</formula>
    </cfRule>
    <cfRule type="expression" dxfId="227" priority="1023">
      <formula>$D40="NCC"</formula>
    </cfRule>
    <cfRule type="expression" dxfId="226" priority="1024">
      <formula>$D40="NBC"</formula>
    </cfRule>
    <cfRule type="expression" dxfId="225" priority="1025">
      <formula>$D40="NAC"</formula>
    </cfRule>
    <cfRule type="expression" dxfId="224" priority="1026">
      <formula>$D40="SND"</formula>
    </cfRule>
    <cfRule type="expression" dxfId="223" priority="1027">
      <formula>$D40="SNC"</formula>
    </cfRule>
    <cfRule type="expression" dxfId="222" priority="1028">
      <formula>$D40="SNB"</formula>
    </cfRule>
    <cfRule type="expression" dxfId="221" priority="1029">
      <formula>$D40="SNA"</formula>
    </cfRule>
  </conditionalFormatting>
  <conditionalFormatting sqref="N47:N51">
    <cfRule type="expression" dxfId="220" priority="1004">
      <formula>$D47="OPN"</formula>
    </cfRule>
    <cfRule type="expression" dxfId="219" priority="1005">
      <formula>$D47="RES"</formula>
    </cfRule>
    <cfRule type="expression" dxfId="218" priority="1006">
      <formula>$D47="SMOD"</formula>
    </cfRule>
    <cfRule type="expression" dxfId="217" priority="1007">
      <formula>$D47="CDMOD"</formula>
    </cfRule>
    <cfRule type="expression" dxfId="216" priority="1008">
      <formula>$D47="ABMOD"</formula>
    </cfRule>
    <cfRule type="expression" dxfId="215" priority="1009">
      <formula>$D47="NDC"</formula>
    </cfRule>
    <cfRule type="expression" dxfId="214" priority="1010">
      <formula>$D47="NCC"</formula>
    </cfRule>
    <cfRule type="expression" dxfId="213" priority="1011">
      <formula>$D47="NBC"</formula>
    </cfRule>
    <cfRule type="expression" dxfId="212" priority="1012">
      <formula>$D47="NAC"</formula>
    </cfRule>
    <cfRule type="expression" dxfId="211" priority="1013">
      <formula>$D47="SND"</formula>
    </cfRule>
    <cfRule type="expression" dxfId="210" priority="1014">
      <formula>$D47="SNC"</formula>
    </cfRule>
    <cfRule type="expression" dxfId="209" priority="1015">
      <formula>$D47="SNB"</formula>
    </cfRule>
    <cfRule type="expression" dxfId="208" priority="1016">
      <formula>$D47="SNA"</formula>
    </cfRule>
  </conditionalFormatting>
  <conditionalFormatting sqref="N54:N58">
    <cfRule type="expression" dxfId="207" priority="991">
      <formula>$D54="OPN"</formula>
    </cfRule>
    <cfRule type="expression" dxfId="206" priority="992">
      <formula>$D54="RES"</formula>
    </cfRule>
    <cfRule type="expression" dxfId="205" priority="993">
      <formula>$D54="SMOD"</formula>
    </cfRule>
    <cfRule type="expression" dxfId="204" priority="994">
      <formula>$D54="CDMOD"</formula>
    </cfRule>
    <cfRule type="expression" dxfId="203" priority="995">
      <formula>$D54="ABMOD"</formula>
    </cfRule>
    <cfRule type="expression" dxfId="202" priority="996">
      <formula>$D54="NDC"</formula>
    </cfRule>
    <cfRule type="expression" dxfId="201" priority="997">
      <formula>$D54="NCC"</formula>
    </cfRule>
    <cfRule type="expression" dxfId="200" priority="998">
      <formula>$D54="NBC"</formula>
    </cfRule>
    <cfRule type="expression" dxfId="199" priority="999">
      <formula>$D54="NAC"</formula>
    </cfRule>
    <cfRule type="expression" dxfId="198" priority="1000">
      <formula>$D54="SND"</formula>
    </cfRule>
    <cfRule type="expression" dxfId="197" priority="1001">
      <formula>$D54="SNC"</formula>
    </cfRule>
    <cfRule type="expression" dxfId="196" priority="1002">
      <formula>$D54="SNB"</formula>
    </cfRule>
    <cfRule type="expression" dxfId="195" priority="1003">
      <formula>$D54="SNA"</formula>
    </cfRule>
  </conditionalFormatting>
  <conditionalFormatting sqref="N61:N65">
    <cfRule type="expression" dxfId="194" priority="978">
      <formula>$D61="OPN"</formula>
    </cfRule>
    <cfRule type="expression" dxfId="193" priority="979">
      <formula>$D61="RES"</formula>
    </cfRule>
    <cfRule type="expression" dxfId="192" priority="980">
      <formula>$D61="SMOD"</formula>
    </cfRule>
    <cfRule type="expression" dxfId="191" priority="981">
      <formula>$D61="CDMOD"</formula>
    </cfRule>
    <cfRule type="expression" dxfId="190" priority="982">
      <formula>$D61="ABMOD"</formula>
    </cfRule>
    <cfRule type="expression" dxfId="189" priority="983">
      <formula>$D61="NDC"</formula>
    </cfRule>
    <cfRule type="expression" dxfId="188" priority="984">
      <formula>$D61="NCC"</formula>
    </cfRule>
    <cfRule type="expression" dxfId="187" priority="985">
      <formula>$D61="NBC"</formula>
    </cfRule>
    <cfRule type="expression" dxfId="186" priority="986">
      <formula>$D61="NAC"</formula>
    </cfRule>
    <cfRule type="expression" dxfId="185" priority="987">
      <formula>$D61="SND"</formula>
    </cfRule>
    <cfRule type="expression" dxfId="184" priority="988">
      <formula>$D61="SNC"</formula>
    </cfRule>
    <cfRule type="expression" dxfId="183" priority="989">
      <formula>$D61="SNB"</formula>
    </cfRule>
    <cfRule type="expression" dxfId="182" priority="990">
      <formula>$D61="SNA"</formula>
    </cfRule>
  </conditionalFormatting>
  <conditionalFormatting sqref="N68:N72">
    <cfRule type="expression" dxfId="181" priority="965">
      <formula>$D68="OPN"</formula>
    </cfRule>
    <cfRule type="expression" dxfId="180" priority="966">
      <formula>$D68="RES"</formula>
    </cfRule>
    <cfRule type="expression" dxfId="179" priority="967">
      <formula>$D68="SMOD"</formula>
    </cfRule>
    <cfRule type="expression" dxfId="178" priority="968">
      <formula>$D68="CDMOD"</formula>
    </cfRule>
    <cfRule type="expression" dxfId="177" priority="969">
      <formula>$D68="ABMOD"</formula>
    </cfRule>
    <cfRule type="expression" dxfId="176" priority="970">
      <formula>$D68="NDC"</formula>
    </cfRule>
    <cfRule type="expression" dxfId="175" priority="971">
      <formula>$D68="NCC"</formula>
    </cfRule>
    <cfRule type="expression" dxfId="174" priority="972">
      <formula>$D68="NBC"</formula>
    </cfRule>
    <cfRule type="expression" dxfId="173" priority="973">
      <formula>$D68="NAC"</formula>
    </cfRule>
    <cfRule type="expression" dxfId="172" priority="974">
      <formula>$D68="SND"</formula>
    </cfRule>
    <cfRule type="expression" dxfId="171" priority="975">
      <formula>$D68="SNC"</formula>
    </cfRule>
    <cfRule type="expression" dxfId="170" priority="976">
      <formula>$D68="SNB"</formula>
    </cfRule>
    <cfRule type="expression" dxfId="169" priority="977">
      <formula>$D68="SNA"</formula>
    </cfRule>
  </conditionalFormatting>
  <conditionalFormatting sqref="N75:N79">
    <cfRule type="expression" dxfId="168" priority="952">
      <formula>$D75="OPN"</formula>
    </cfRule>
    <cfRule type="expression" dxfId="167" priority="953">
      <formula>$D75="RES"</formula>
    </cfRule>
    <cfRule type="expression" dxfId="166" priority="954">
      <formula>$D75="SMOD"</formula>
    </cfRule>
    <cfRule type="expression" dxfId="165" priority="955">
      <formula>$D75="CDMOD"</formula>
    </cfRule>
    <cfRule type="expression" dxfId="164" priority="956">
      <formula>$D75="ABMOD"</formula>
    </cfRule>
    <cfRule type="expression" dxfId="163" priority="957">
      <formula>$D75="NDC"</formula>
    </cfRule>
    <cfRule type="expression" dxfId="162" priority="958">
      <formula>$D75="NCC"</formula>
    </cfRule>
    <cfRule type="expression" dxfId="161" priority="959">
      <formula>$D75="NBC"</formula>
    </cfRule>
    <cfRule type="expression" dxfId="160" priority="960">
      <formula>$D75="NAC"</formula>
    </cfRule>
    <cfRule type="expression" dxfId="159" priority="961">
      <formula>$D75="SND"</formula>
    </cfRule>
    <cfRule type="expression" dxfId="158" priority="962">
      <formula>$D75="SNC"</formula>
    </cfRule>
    <cfRule type="expression" dxfId="157" priority="963">
      <formula>$D75="SNB"</formula>
    </cfRule>
    <cfRule type="expression" dxfId="156" priority="964">
      <formula>$D75="SNA"</formula>
    </cfRule>
  </conditionalFormatting>
  <conditionalFormatting sqref="N83:N86">
    <cfRule type="expression" dxfId="155" priority="939">
      <formula>$D83="OPN"</formula>
    </cfRule>
    <cfRule type="expression" dxfId="154" priority="940">
      <formula>$D83="RES"</formula>
    </cfRule>
    <cfRule type="expression" dxfId="153" priority="941">
      <formula>$D83="SMOD"</formula>
    </cfRule>
    <cfRule type="expression" dxfId="152" priority="942">
      <formula>$D83="CDMOD"</formula>
    </cfRule>
    <cfRule type="expression" dxfId="151" priority="943">
      <formula>$D83="ABMOD"</formula>
    </cfRule>
    <cfRule type="expression" dxfId="150" priority="944">
      <formula>$D83="NDC"</formula>
    </cfRule>
    <cfRule type="expression" dxfId="149" priority="945">
      <formula>$D83="NCC"</formula>
    </cfRule>
    <cfRule type="expression" dxfId="148" priority="946">
      <formula>$D83="NBC"</formula>
    </cfRule>
    <cfRule type="expression" dxfId="147" priority="947">
      <formula>$D83="NAC"</formula>
    </cfRule>
    <cfRule type="expression" dxfId="146" priority="948">
      <formula>$D83="SND"</formula>
    </cfRule>
    <cfRule type="expression" dxfId="145" priority="949">
      <formula>$D83="SNC"</formula>
    </cfRule>
    <cfRule type="expression" dxfId="144" priority="950">
      <formula>$D83="SNB"</formula>
    </cfRule>
    <cfRule type="expression" dxfId="143" priority="951">
      <formula>$D83="SNA"</formula>
    </cfRule>
  </conditionalFormatting>
  <conditionalFormatting sqref="N96:N100">
    <cfRule type="expression" dxfId="142" priority="913">
      <formula>$D96="OPN"</formula>
    </cfRule>
    <cfRule type="expression" dxfId="141" priority="914">
      <formula>$D96="RES"</formula>
    </cfRule>
    <cfRule type="expression" dxfId="140" priority="915">
      <formula>$D96="SMOD"</formula>
    </cfRule>
    <cfRule type="expression" dxfId="139" priority="916">
      <formula>$D96="CDMOD"</formula>
    </cfRule>
    <cfRule type="expression" dxfId="138" priority="917">
      <formula>$D96="ABMOD"</formula>
    </cfRule>
    <cfRule type="expression" dxfId="137" priority="918">
      <formula>$D96="NDC"</formula>
    </cfRule>
    <cfRule type="expression" dxfId="136" priority="919">
      <formula>$D96="NCC"</formula>
    </cfRule>
    <cfRule type="expression" dxfId="135" priority="920">
      <formula>$D96="NBC"</formula>
    </cfRule>
    <cfRule type="expression" dxfId="134" priority="921">
      <formula>$D96="NAC"</formula>
    </cfRule>
    <cfRule type="expression" dxfId="133" priority="922">
      <formula>$D96="SND"</formula>
    </cfRule>
    <cfRule type="expression" dxfId="132" priority="923">
      <formula>$D96="SNC"</formula>
    </cfRule>
    <cfRule type="expression" dxfId="131" priority="924">
      <formula>$D96="SNB"</formula>
    </cfRule>
    <cfRule type="expression" dxfId="130" priority="925">
      <formula>$D96="SNA"</formula>
    </cfRule>
  </conditionalFormatting>
  <conditionalFormatting sqref="N103:N107">
    <cfRule type="expression" dxfId="129" priority="900">
      <formula>$D103="OPN"</formula>
    </cfRule>
    <cfRule type="expression" dxfId="128" priority="901">
      <formula>$D103="RES"</formula>
    </cfRule>
    <cfRule type="expression" dxfId="127" priority="902">
      <formula>$D103="SMOD"</formula>
    </cfRule>
    <cfRule type="expression" dxfId="126" priority="903">
      <formula>$D103="CDMOD"</formula>
    </cfRule>
    <cfRule type="expression" dxfId="125" priority="904">
      <formula>$D103="ABMOD"</formula>
    </cfRule>
    <cfRule type="expression" dxfId="124" priority="905">
      <formula>$D103="NDC"</formula>
    </cfRule>
    <cfRule type="expression" dxfId="123" priority="906">
      <formula>$D103="NCC"</formula>
    </cfRule>
    <cfRule type="expression" dxfId="122" priority="907">
      <formula>$D103="NBC"</formula>
    </cfRule>
    <cfRule type="expression" dxfId="121" priority="908">
      <formula>$D103="NAC"</formula>
    </cfRule>
    <cfRule type="expression" dxfId="120" priority="909">
      <formula>$D103="SND"</formula>
    </cfRule>
    <cfRule type="expression" dxfId="119" priority="910">
      <formula>$D103="SNC"</formula>
    </cfRule>
    <cfRule type="expression" dxfId="118" priority="911">
      <formula>$D103="SNB"</formula>
    </cfRule>
    <cfRule type="expression" dxfId="117" priority="912">
      <formula>$D103="SNA"</formula>
    </cfRule>
  </conditionalFormatting>
  <conditionalFormatting sqref="N110:N114">
    <cfRule type="expression" dxfId="116" priority="887">
      <formula>$D110="OPN"</formula>
    </cfRule>
    <cfRule type="expression" dxfId="115" priority="888">
      <formula>$D110="RES"</formula>
    </cfRule>
    <cfRule type="expression" dxfId="114" priority="889">
      <formula>$D110="SMOD"</formula>
    </cfRule>
    <cfRule type="expression" dxfId="113" priority="890">
      <formula>$D110="CDMOD"</formula>
    </cfRule>
    <cfRule type="expression" dxfId="112" priority="891">
      <formula>$D110="ABMOD"</formula>
    </cfRule>
    <cfRule type="expression" dxfId="111" priority="892">
      <formula>$D110="NDC"</formula>
    </cfRule>
    <cfRule type="expression" dxfId="110" priority="893">
      <formula>$D110="NCC"</formula>
    </cfRule>
    <cfRule type="expression" dxfId="109" priority="894">
      <formula>$D110="NBC"</formula>
    </cfRule>
    <cfRule type="expression" dxfId="108" priority="895">
      <formula>$D110="NAC"</formula>
    </cfRule>
    <cfRule type="expression" dxfId="107" priority="896">
      <formula>$D110="SND"</formula>
    </cfRule>
    <cfRule type="expression" dxfId="106" priority="897">
      <formula>$D110="SNC"</formula>
    </cfRule>
    <cfRule type="expression" dxfId="105" priority="898">
      <formula>$D110="SNB"</formula>
    </cfRule>
    <cfRule type="expression" dxfId="104" priority="899">
      <formula>$D110="SNA"</formula>
    </cfRule>
  </conditionalFormatting>
  <conditionalFormatting sqref="N117:N121">
    <cfRule type="expression" dxfId="103" priority="874">
      <formula>$D117="OPN"</formula>
    </cfRule>
    <cfRule type="expression" dxfId="102" priority="875">
      <formula>$D117="RES"</formula>
    </cfRule>
    <cfRule type="expression" dxfId="101" priority="876">
      <formula>$D117="SMOD"</formula>
    </cfRule>
    <cfRule type="expression" dxfId="100" priority="877">
      <formula>$D117="CDMOD"</formula>
    </cfRule>
    <cfRule type="expression" dxfId="99" priority="878">
      <formula>$D117="ABMOD"</formula>
    </cfRule>
    <cfRule type="expression" dxfId="98" priority="879">
      <formula>$D117="NDC"</formula>
    </cfRule>
    <cfRule type="expression" dxfId="97" priority="880">
      <formula>$D117="NCC"</formula>
    </cfRule>
    <cfRule type="expression" dxfId="96" priority="881">
      <formula>$D117="NBC"</formula>
    </cfRule>
    <cfRule type="expression" dxfId="95" priority="882">
      <formula>$D117="NAC"</formula>
    </cfRule>
    <cfRule type="expression" dxfId="94" priority="883">
      <formula>$D117="SND"</formula>
    </cfRule>
    <cfRule type="expression" dxfId="93" priority="884">
      <formula>$D117="SNC"</formula>
    </cfRule>
    <cfRule type="expression" dxfId="92" priority="885">
      <formula>$D117="SNB"</formula>
    </cfRule>
    <cfRule type="expression" dxfId="91" priority="886">
      <formula>$D117="SNA"</formula>
    </cfRule>
  </conditionalFormatting>
  <conditionalFormatting sqref="K68:K72">
    <cfRule type="expression" dxfId="90" priority="14">
      <formula>$D68="OPN"</formula>
    </cfRule>
    <cfRule type="expression" dxfId="89" priority="15">
      <formula>$D68="RES"</formula>
    </cfRule>
    <cfRule type="expression" dxfId="88" priority="16">
      <formula>$D68="SMOD"</formula>
    </cfRule>
    <cfRule type="expression" dxfId="87" priority="17">
      <formula>$D68="CDMOD"</formula>
    </cfRule>
    <cfRule type="expression" dxfId="86" priority="18">
      <formula>$D68="ABMOD"</formula>
    </cfRule>
    <cfRule type="expression" dxfId="85" priority="19">
      <formula>$D68="NDC"</formula>
    </cfRule>
    <cfRule type="expression" dxfId="84" priority="20">
      <formula>$D68="NCC"</formula>
    </cfRule>
    <cfRule type="expression" dxfId="83" priority="21">
      <formula>$D68="NBC"</formula>
    </cfRule>
    <cfRule type="expression" dxfId="82" priority="22">
      <formula>$D68="NAC"</formula>
    </cfRule>
    <cfRule type="expression" dxfId="81" priority="23">
      <formula>$D68="SND"</formula>
    </cfRule>
    <cfRule type="expression" dxfId="80" priority="24">
      <formula>$D68="SNC"</formula>
    </cfRule>
    <cfRule type="expression" dxfId="79" priority="25">
      <formula>$D68="SNB"</formula>
    </cfRule>
    <cfRule type="expression" dxfId="78" priority="26">
      <formula>$D68="SNA"</formula>
    </cfRule>
  </conditionalFormatting>
  <conditionalFormatting sqref="K89:K93">
    <cfRule type="expression" dxfId="77" priority="1">
      <formula>$D89="OPN"</formula>
    </cfRule>
    <cfRule type="expression" dxfId="76" priority="2">
      <formula>$D89="RES"</formula>
    </cfRule>
    <cfRule type="expression" dxfId="75" priority="3">
      <formula>$D89="SMOD"</formula>
    </cfRule>
    <cfRule type="expression" dxfId="74" priority="4">
      <formula>$D89="CDMOD"</formula>
    </cfRule>
    <cfRule type="expression" dxfId="73" priority="5">
      <formula>$D89="ABMOD"</formula>
    </cfRule>
    <cfRule type="expression" dxfId="72" priority="6">
      <formula>$D89="NDC"</formula>
    </cfRule>
    <cfRule type="expression" dxfId="71" priority="7">
      <formula>$D89="NCC"</formula>
    </cfRule>
    <cfRule type="expression" dxfId="70" priority="8">
      <formula>$D89="NBC"</formula>
    </cfRule>
    <cfRule type="expression" dxfId="69" priority="9">
      <formula>$D89="NAC"</formula>
    </cfRule>
    <cfRule type="expression" dxfId="68" priority="10">
      <formula>$D89="SND"</formula>
    </cfRule>
    <cfRule type="expression" dxfId="67" priority="11">
      <formula>$D89="SNC"</formula>
    </cfRule>
    <cfRule type="expression" dxfId="66" priority="12">
      <formula>$D89="SNB"</formula>
    </cfRule>
    <cfRule type="expression" dxfId="65" priority="13">
      <formula>$D89="SNA"</formula>
    </cfRule>
  </conditionalFormatting>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432EB-80BF-4F32-8D9F-7AB798F49227}">
  <dimension ref="A1:AI37"/>
  <sheetViews>
    <sheetView zoomScaleNormal="100" workbookViewId="0">
      <selection activeCell="A2" sqref="A2"/>
    </sheetView>
  </sheetViews>
  <sheetFormatPr defaultColWidth="8.85546875" defaultRowHeight="12.75" x14ac:dyDescent="0.2"/>
  <cols>
    <col min="1" max="1" width="8.140625" style="55" customWidth="1"/>
    <col min="2" max="2" width="24.7109375" style="6" bestFit="1" customWidth="1"/>
    <col min="3" max="3" width="20.7109375" style="6" hidden="1" customWidth="1"/>
    <col min="4" max="4" width="8.28515625" style="6" bestFit="1" customWidth="1"/>
    <col min="5" max="5" width="11.5703125" style="6" customWidth="1"/>
    <col min="6" max="6" width="14" style="6" bestFit="1" customWidth="1"/>
    <col min="7" max="7" width="9.28515625" style="6" bestFit="1" customWidth="1"/>
    <col min="8" max="20" width="7.7109375" style="6" customWidth="1"/>
    <col min="21" max="21" width="6.7109375" style="6" customWidth="1"/>
    <col min="22" max="22" width="7.28515625" style="6" bestFit="1" customWidth="1"/>
    <col min="23" max="23" width="8.28515625" style="6" customWidth="1"/>
    <col min="24" max="24" width="8.85546875" style="86" customWidth="1"/>
    <col min="25" max="25" width="8.85546875" style="6" customWidth="1"/>
    <col min="26" max="26" width="14.28515625" style="6" hidden="1" customWidth="1"/>
    <col min="27" max="29" width="8.85546875" style="6" hidden="1" customWidth="1"/>
    <col min="30" max="30" width="11.42578125" style="6" hidden="1" customWidth="1"/>
    <col min="31" max="31" width="8.85546875" style="6" customWidth="1"/>
    <col min="32" max="32" width="5.85546875" style="6" customWidth="1"/>
    <col min="33" max="33" width="8.85546875" style="6"/>
    <col min="34" max="34" width="22.28515625" style="6" customWidth="1"/>
    <col min="35" max="35" width="10.28515625" style="6" customWidth="1"/>
    <col min="36" max="16384" width="8.85546875" style="6"/>
  </cols>
  <sheetData>
    <row r="1" spans="1:35" s="55" customFormat="1" ht="43.35" customHeight="1" thickBot="1" x14ac:dyDescent="0.25">
      <c r="A1" s="159" t="s">
        <v>23</v>
      </c>
      <c r="B1" s="160" t="s">
        <v>1</v>
      </c>
      <c r="C1" s="161" t="s">
        <v>1</v>
      </c>
      <c r="D1" s="161" t="s">
        <v>2</v>
      </c>
      <c r="E1" s="172" t="s">
        <v>24</v>
      </c>
      <c r="F1" s="173"/>
      <c r="G1" s="173" t="s">
        <v>25</v>
      </c>
      <c r="H1" s="162" t="s">
        <v>14</v>
      </c>
      <c r="I1" s="163" t="s">
        <v>13</v>
      </c>
      <c r="J1" s="164" t="s">
        <v>16</v>
      </c>
      <c r="K1" s="165" t="s">
        <v>39</v>
      </c>
      <c r="L1" s="166" t="s">
        <v>38</v>
      </c>
      <c r="M1" s="253" t="s">
        <v>69</v>
      </c>
      <c r="N1" s="254" t="s">
        <v>68</v>
      </c>
      <c r="O1" s="256" t="s">
        <v>37</v>
      </c>
      <c r="P1" s="257" t="s">
        <v>4</v>
      </c>
      <c r="Q1" s="167" t="s">
        <v>21</v>
      </c>
      <c r="R1" s="255" t="s">
        <v>22</v>
      </c>
      <c r="S1" s="168" t="s">
        <v>5</v>
      </c>
      <c r="T1" s="169" t="s">
        <v>3</v>
      </c>
      <c r="U1" s="151" t="s">
        <v>43</v>
      </c>
      <c r="V1" s="97" t="s">
        <v>51</v>
      </c>
      <c r="W1" s="97" t="s">
        <v>40</v>
      </c>
      <c r="X1" s="99" t="s">
        <v>41</v>
      </c>
      <c r="Y1" s="98" t="s">
        <v>42</v>
      </c>
      <c r="Z1" s="152" t="s">
        <v>49</v>
      </c>
      <c r="AA1" s="152" t="s">
        <v>2</v>
      </c>
      <c r="AB1" s="152" t="s">
        <v>53</v>
      </c>
      <c r="AC1" s="152" t="s">
        <v>45</v>
      </c>
      <c r="AD1" s="152" t="s">
        <v>50</v>
      </c>
      <c r="AE1" s="151" t="s">
        <v>54</v>
      </c>
      <c r="AG1" s="324" t="s">
        <v>62</v>
      </c>
      <c r="AH1" s="324"/>
      <c r="AI1" s="324"/>
    </row>
    <row r="2" spans="1:35" x14ac:dyDescent="0.2">
      <c r="A2" s="6">
        <v>6</v>
      </c>
      <c r="B2" t="s">
        <v>61</v>
      </c>
      <c r="C2" t="str">
        <f>LOWER(B2)</f>
        <v>russell garner</v>
      </c>
      <c r="D2" s="6" t="s">
        <v>16</v>
      </c>
      <c r="E2" s="5" t="s">
        <v>108</v>
      </c>
      <c r="F2" s="5"/>
      <c r="G2" s="6" t="s">
        <v>109</v>
      </c>
      <c r="H2" s="170" t="str">
        <f t="shared" ref="H2:T21" si="0">IF($D2=H$1,$U2,"")</f>
        <v/>
      </c>
      <c r="I2" s="170" t="str">
        <f t="shared" si="0"/>
        <v/>
      </c>
      <c r="J2" s="170">
        <f t="shared" si="0"/>
        <v>100</v>
      </c>
      <c r="K2" s="170" t="str">
        <f t="shared" si="0"/>
        <v/>
      </c>
      <c r="L2" s="170" t="str">
        <f t="shared" si="0"/>
        <v/>
      </c>
      <c r="M2" s="170" t="str">
        <f t="shared" si="0"/>
        <v/>
      </c>
      <c r="N2" s="170" t="str">
        <f t="shared" si="0"/>
        <v/>
      </c>
      <c r="O2" s="170" t="str">
        <f t="shared" si="0"/>
        <v/>
      </c>
      <c r="P2" s="170" t="str">
        <f t="shared" si="0"/>
        <v/>
      </c>
      <c r="Q2" s="170" t="str">
        <f t="shared" si="0"/>
        <v/>
      </c>
      <c r="R2" s="170" t="str">
        <f t="shared" si="0"/>
        <v/>
      </c>
      <c r="S2" s="170" t="str">
        <f t="shared" si="0"/>
        <v/>
      </c>
      <c r="T2" s="171" t="str">
        <f t="shared" si="0"/>
        <v/>
      </c>
      <c r="U2" s="270">
        <f t="shared" ref="U2:U34" si="1">IFERROR(VLOOKUP($AB2,Points2018,2,0),0)</f>
        <v>100</v>
      </c>
      <c r="V2" s="192">
        <f t="shared" ref="V2:V34" si="2">AD2-U2</f>
        <v>0</v>
      </c>
      <c r="W2" s="267">
        <f t="shared" ref="W2" si="3">IFERROR(VLOOKUP(D2,BenchmarksRd1,3,0)*86400,"")</f>
        <v>85.46</v>
      </c>
      <c r="X2" s="268">
        <f t="shared" ref="X2:X34" si="4">IFERROR((($E2*86400)-W2),"")</f>
        <v>0.88500000000000512</v>
      </c>
      <c r="Y2" s="269">
        <f>IF(U2=0,0,IF(X2&lt;=0,10,IF(X2&lt;0.5,5,IF(X2&lt;1,0,IF(X2&lt;2,-5,-10)))))</f>
        <v>0</v>
      </c>
      <c r="Z2" s="105">
        <f t="shared" ref="Z2:Z34" si="5">IFERROR(VLOOKUP(D2,Class2019,4,0),"n/a")</f>
        <v>6</v>
      </c>
      <c r="AA2" s="105">
        <f t="shared" ref="AA2:AA34" si="6">IFERROR(VLOOKUP(D2,Class2019,3,0),"n/a")</f>
        <v>11</v>
      </c>
      <c r="AB2" s="105">
        <f>IF($AA2="n/a","",IFERROR(COUNTIF($AA$2:$AA2,"="&amp;AA2),""))</f>
        <v>1</v>
      </c>
      <c r="AC2" s="105">
        <f>COUNTIF($Z2:Z$2,"&lt;"&amp;Z2)</f>
        <v>0</v>
      </c>
      <c r="AD2" s="135">
        <f t="shared" ref="AD2:AD34" si="7">IF($AA2="n/a",0,IFERROR(VLOOKUP(AB2+AC2,Points2019,2,0),15))</f>
        <v>100</v>
      </c>
      <c r="AE2" s="101">
        <f t="shared" ref="AE2:AE34" si="8">(U2+V2+Y2)</f>
        <v>100</v>
      </c>
      <c r="AG2" s="136" t="s">
        <v>3</v>
      </c>
      <c r="AH2" s="283" t="s">
        <v>44</v>
      </c>
      <c r="AI2" s="284">
        <v>1.1239236111111111E-3</v>
      </c>
    </row>
    <row r="3" spans="1:35" x14ac:dyDescent="0.2">
      <c r="A3" s="6">
        <v>88</v>
      </c>
      <c r="B3" t="s">
        <v>173</v>
      </c>
      <c r="C3" t="str">
        <f t="shared" ref="C3:C26" si="9">LOWER(B3)</f>
        <v>randolph stagno navarra</v>
      </c>
      <c r="D3" s="6" t="s">
        <v>66</v>
      </c>
      <c r="E3" s="5" t="s">
        <v>110</v>
      </c>
      <c r="F3" s="5"/>
      <c r="G3" s="6" t="s">
        <v>97</v>
      </c>
      <c r="H3" s="3" t="str">
        <f t="shared" si="0"/>
        <v/>
      </c>
      <c r="I3" s="3" t="str">
        <f t="shared" si="0"/>
        <v/>
      </c>
      <c r="J3" s="3" t="str">
        <f t="shared" si="0"/>
        <v/>
      </c>
      <c r="K3" s="3" t="str">
        <f t="shared" si="0"/>
        <v/>
      </c>
      <c r="L3" s="3" t="str">
        <f t="shared" si="0"/>
        <v/>
      </c>
      <c r="M3" s="3" t="str">
        <f t="shared" si="0"/>
        <v/>
      </c>
      <c r="N3" s="3" t="str">
        <f t="shared" si="0"/>
        <v/>
      </c>
      <c r="O3" s="3" t="str">
        <f t="shared" si="0"/>
        <v/>
      </c>
      <c r="P3" s="3" t="str">
        <f t="shared" si="0"/>
        <v/>
      </c>
      <c r="Q3" s="3" t="str">
        <f t="shared" si="0"/>
        <v/>
      </c>
      <c r="R3" s="3" t="str">
        <f t="shared" si="0"/>
        <v/>
      </c>
      <c r="S3" s="3" t="str">
        <f t="shared" si="0"/>
        <v/>
      </c>
      <c r="T3" s="145" t="str">
        <f t="shared" si="0"/>
        <v/>
      </c>
      <c r="U3" s="271">
        <f t="shared" si="1"/>
        <v>0</v>
      </c>
      <c r="V3" s="153">
        <f t="shared" si="2"/>
        <v>0</v>
      </c>
      <c r="W3" s="273" t="str">
        <f t="shared" ref="W3:W4" si="10">IFERROR(VLOOKUP(D3,BenchmarksRd1,3,0)*86400,"")</f>
        <v/>
      </c>
      <c r="X3" s="86" t="str">
        <f t="shared" si="4"/>
        <v/>
      </c>
      <c r="Y3" s="274">
        <f>IF(U3=0,0,IF(X3&lt;=0,10,IF(X3&lt;0.5,5,IF(X3&lt;1,0,IF(X3&lt;2,-5,-10)))))</f>
        <v>0</v>
      </c>
      <c r="Z3" s="92" t="str">
        <f t="shared" si="5"/>
        <v>n/a</v>
      </c>
      <c r="AA3" s="92" t="str">
        <f t="shared" si="6"/>
        <v>n/a</v>
      </c>
      <c r="AB3" s="92" t="str">
        <f>IF($AA3="n/a","",IFERROR(COUNTIF($AA$2:$AA3,"="&amp;AA3),""))</f>
        <v/>
      </c>
      <c r="AC3" s="92">
        <f>COUNTIF($Z$2:Z3,"&lt;"&amp;Z3)</f>
        <v>0</v>
      </c>
      <c r="AD3" s="100">
        <f t="shared" si="7"/>
        <v>0</v>
      </c>
      <c r="AE3" s="102">
        <f t="shared" si="8"/>
        <v>0</v>
      </c>
      <c r="AG3" s="137" t="s">
        <v>5</v>
      </c>
      <c r="AH3" s="285" t="s">
        <v>104</v>
      </c>
      <c r="AI3" s="286">
        <v>1.100925925925926E-3</v>
      </c>
    </row>
    <row r="4" spans="1:35" x14ac:dyDescent="0.2">
      <c r="A4" s="6">
        <v>116</v>
      </c>
      <c r="B4" t="s">
        <v>111</v>
      </c>
      <c r="C4" t="str">
        <f t="shared" si="9"/>
        <v>darren harwood</v>
      </c>
      <c r="D4" s="6" t="s">
        <v>68</v>
      </c>
      <c r="E4" s="5" t="s">
        <v>112</v>
      </c>
      <c r="F4" s="5"/>
      <c r="G4" s="6" t="s">
        <v>98</v>
      </c>
      <c r="H4" s="3" t="str">
        <f t="shared" si="0"/>
        <v/>
      </c>
      <c r="I4" s="3" t="str">
        <f t="shared" si="0"/>
        <v/>
      </c>
      <c r="J4" s="3" t="str">
        <f t="shared" si="0"/>
        <v/>
      </c>
      <c r="K4" s="3" t="str">
        <f t="shared" si="0"/>
        <v/>
      </c>
      <c r="L4" s="3" t="str">
        <f t="shared" si="0"/>
        <v/>
      </c>
      <c r="M4" s="3" t="str">
        <f t="shared" si="0"/>
        <v/>
      </c>
      <c r="N4" s="3">
        <f t="shared" si="0"/>
        <v>100</v>
      </c>
      <c r="O4" s="3" t="str">
        <f t="shared" si="0"/>
        <v/>
      </c>
      <c r="P4" s="3" t="str">
        <f t="shared" si="0"/>
        <v/>
      </c>
      <c r="Q4" s="3" t="str">
        <f t="shared" si="0"/>
        <v/>
      </c>
      <c r="R4" s="3" t="str">
        <f t="shared" si="0"/>
        <v/>
      </c>
      <c r="S4" s="3" t="str">
        <f t="shared" si="0"/>
        <v/>
      </c>
      <c r="T4" s="145" t="str">
        <f t="shared" si="0"/>
        <v/>
      </c>
      <c r="U4" s="271">
        <f t="shared" si="1"/>
        <v>100</v>
      </c>
      <c r="V4" s="153">
        <f t="shared" si="2"/>
        <v>0</v>
      </c>
      <c r="W4" s="273">
        <f t="shared" si="10"/>
        <v>91.527999999999992</v>
      </c>
      <c r="X4" s="86">
        <f t="shared" si="4"/>
        <v>1.5980000000000132</v>
      </c>
      <c r="Y4" s="274">
        <f t="shared" ref="Y4:Y34" si="11">IF(U4=0,0,IF(X4&lt;=0,10,IF(X4&lt;0.5,5,IF(X4&lt;1,0,IF(X4&lt;2,-5,-10)))))</f>
        <v>-5</v>
      </c>
      <c r="Z4" s="92">
        <f t="shared" si="5"/>
        <v>4</v>
      </c>
      <c r="AA4" s="92">
        <f t="shared" si="6"/>
        <v>7</v>
      </c>
      <c r="AB4" s="92">
        <f>IF($AA4="n/a","",IFERROR(COUNTIF($AA$2:$AA4,"="&amp;AA4),""))</f>
        <v>1</v>
      </c>
      <c r="AC4" s="92">
        <f>COUNTIF($Z$2:Z4,"&lt;"&amp;Z4)</f>
        <v>0</v>
      </c>
      <c r="AD4" s="100">
        <f t="shared" si="7"/>
        <v>100</v>
      </c>
      <c r="AE4" s="102">
        <f t="shared" si="8"/>
        <v>95</v>
      </c>
      <c r="AG4" s="251" t="s">
        <v>4</v>
      </c>
      <c r="AH4" s="196" t="s">
        <v>81</v>
      </c>
      <c r="AI4" s="287">
        <v>1.1385995370370371E-3</v>
      </c>
    </row>
    <row r="5" spans="1:35" x14ac:dyDescent="0.2">
      <c r="A5" s="6">
        <v>134</v>
      </c>
      <c r="B5" t="s">
        <v>113</v>
      </c>
      <c r="C5" t="str">
        <f t="shared" si="9"/>
        <v>michael day</v>
      </c>
      <c r="D5" s="6" t="s">
        <v>66</v>
      </c>
      <c r="E5" s="5" t="s">
        <v>114</v>
      </c>
      <c r="F5" s="5"/>
      <c r="G5" s="6" t="s">
        <v>115</v>
      </c>
      <c r="H5" s="3" t="str">
        <f t="shared" si="0"/>
        <v/>
      </c>
      <c r="I5" s="3" t="str">
        <f t="shared" si="0"/>
        <v/>
      </c>
      <c r="J5" s="3" t="str">
        <f t="shared" si="0"/>
        <v/>
      </c>
      <c r="K5" s="3" t="str">
        <f t="shared" si="0"/>
        <v/>
      </c>
      <c r="L5" s="3" t="str">
        <f t="shared" si="0"/>
        <v/>
      </c>
      <c r="M5" s="3" t="str">
        <f t="shared" si="0"/>
        <v/>
      </c>
      <c r="N5" s="3" t="str">
        <f t="shared" si="0"/>
        <v/>
      </c>
      <c r="O5" s="3" t="str">
        <f t="shared" si="0"/>
        <v/>
      </c>
      <c r="P5" s="3" t="str">
        <f t="shared" si="0"/>
        <v/>
      </c>
      <c r="Q5" s="3" t="str">
        <f t="shared" si="0"/>
        <v/>
      </c>
      <c r="R5" s="3" t="str">
        <f t="shared" si="0"/>
        <v/>
      </c>
      <c r="S5" s="3" t="str">
        <f t="shared" si="0"/>
        <v/>
      </c>
      <c r="T5" s="145" t="str">
        <f t="shared" si="0"/>
        <v/>
      </c>
      <c r="U5" s="271">
        <f t="shared" si="1"/>
        <v>0</v>
      </c>
      <c r="V5" s="153">
        <f t="shared" si="2"/>
        <v>0</v>
      </c>
      <c r="W5" s="273" t="str">
        <f t="shared" ref="W5:W34" si="12">IFERROR(VLOOKUP(D5,BenchmarksRd1,3,0)*86400,"")</f>
        <v/>
      </c>
      <c r="X5" s="86" t="str">
        <f t="shared" si="4"/>
        <v/>
      </c>
      <c r="Y5" s="274">
        <f t="shared" si="11"/>
        <v>0</v>
      </c>
      <c r="Z5" s="92" t="str">
        <f t="shared" si="5"/>
        <v>n/a</v>
      </c>
      <c r="AA5" s="92" t="str">
        <f t="shared" si="6"/>
        <v>n/a</v>
      </c>
      <c r="AB5" s="92" t="str">
        <f>IF($AA5="n/a","",IFERROR(COUNTIF($AA$2:$AA5,"="&amp;AA5),""))</f>
        <v/>
      </c>
      <c r="AC5" s="92">
        <f>COUNTIF($Z$2:Z5,"&lt;"&amp;Z5)</f>
        <v>0</v>
      </c>
      <c r="AD5" s="100">
        <f t="shared" si="7"/>
        <v>0</v>
      </c>
      <c r="AE5" s="102">
        <f t="shared" si="8"/>
        <v>0</v>
      </c>
      <c r="AG5" s="250" t="s">
        <v>37</v>
      </c>
      <c r="AH5" s="203" t="s">
        <v>82</v>
      </c>
      <c r="AI5" s="288">
        <v>1.0619444444444444E-3</v>
      </c>
    </row>
    <row r="6" spans="1:35" x14ac:dyDescent="0.2">
      <c r="A6" s="6">
        <v>62</v>
      </c>
      <c r="B6" t="s">
        <v>84</v>
      </c>
      <c r="C6" t="str">
        <f t="shared" si="9"/>
        <v>noel heritage</v>
      </c>
      <c r="D6" s="6" t="s">
        <v>38</v>
      </c>
      <c r="E6" s="5" t="s">
        <v>116</v>
      </c>
      <c r="F6" s="5"/>
      <c r="G6" s="6" t="s">
        <v>98</v>
      </c>
      <c r="H6" s="3" t="str">
        <f t="shared" si="0"/>
        <v/>
      </c>
      <c r="I6" s="3" t="str">
        <f t="shared" si="0"/>
        <v/>
      </c>
      <c r="J6" s="3" t="str">
        <f t="shared" si="0"/>
        <v/>
      </c>
      <c r="K6" s="3" t="str">
        <f t="shared" si="0"/>
        <v/>
      </c>
      <c r="L6" s="3">
        <f t="shared" si="0"/>
        <v>100</v>
      </c>
      <c r="M6" s="3" t="str">
        <f t="shared" si="0"/>
        <v/>
      </c>
      <c r="N6" s="3" t="str">
        <f t="shared" si="0"/>
        <v/>
      </c>
      <c r="O6" s="3" t="str">
        <f t="shared" si="0"/>
        <v/>
      </c>
      <c r="P6" s="3" t="str">
        <f t="shared" si="0"/>
        <v/>
      </c>
      <c r="Q6" s="3" t="str">
        <f t="shared" si="0"/>
        <v/>
      </c>
      <c r="R6" s="3" t="str">
        <f t="shared" si="0"/>
        <v/>
      </c>
      <c r="S6" s="3" t="str">
        <f t="shared" si="0"/>
        <v/>
      </c>
      <c r="T6" s="145" t="str">
        <f t="shared" si="0"/>
        <v/>
      </c>
      <c r="U6" s="271">
        <f t="shared" si="1"/>
        <v>100</v>
      </c>
      <c r="V6" s="153">
        <f t="shared" si="2"/>
        <v>-25</v>
      </c>
      <c r="W6" s="273">
        <f t="shared" si="12"/>
        <v>88.372</v>
      </c>
      <c r="X6" s="86">
        <f t="shared" si="4"/>
        <v>4.8990000000000009</v>
      </c>
      <c r="Y6" s="274">
        <f t="shared" si="11"/>
        <v>-10</v>
      </c>
      <c r="Z6" s="92">
        <f t="shared" si="5"/>
        <v>5</v>
      </c>
      <c r="AA6" s="92">
        <f t="shared" si="6"/>
        <v>9</v>
      </c>
      <c r="AB6" s="92">
        <f>IF($AA6="n/a","",IFERROR(COUNTIF($AA$2:$AA6,"="&amp;AA6),""))</f>
        <v>1</v>
      </c>
      <c r="AC6" s="92">
        <f>COUNTIF($Z$2:Z6,"&lt;"&amp;Z6)</f>
        <v>1</v>
      </c>
      <c r="AD6" s="100">
        <f t="shared" si="7"/>
        <v>75</v>
      </c>
      <c r="AE6" s="102">
        <f t="shared" si="8"/>
        <v>65</v>
      </c>
      <c r="AG6" s="138" t="s">
        <v>22</v>
      </c>
      <c r="AH6" s="75" t="s">
        <v>65</v>
      </c>
      <c r="AI6" s="289">
        <v>1.1063310185185184E-3</v>
      </c>
    </row>
    <row r="7" spans="1:35" x14ac:dyDescent="0.2">
      <c r="A7" s="6">
        <v>47</v>
      </c>
      <c r="B7" t="s">
        <v>90</v>
      </c>
      <c r="C7" t="str">
        <f t="shared" si="9"/>
        <v>leigh mummery</v>
      </c>
      <c r="D7" s="6" t="s">
        <v>66</v>
      </c>
      <c r="E7" s="5" t="s">
        <v>117</v>
      </c>
      <c r="F7" s="5"/>
      <c r="G7" s="6" t="s">
        <v>118</v>
      </c>
      <c r="H7" s="3" t="str">
        <f t="shared" si="0"/>
        <v/>
      </c>
      <c r="I7" s="3" t="str">
        <f t="shared" si="0"/>
        <v/>
      </c>
      <c r="J7" s="3" t="str">
        <f t="shared" si="0"/>
        <v/>
      </c>
      <c r="K7" s="3" t="str">
        <f t="shared" si="0"/>
        <v/>
      </c>
      <c r="L7" s="3" t="str">
        <f t="shared" si="0"/>
        <v/>
      </c>
      <c r="M7" s="3" t="str">
        <f t="shared" si="0"/>
        <v/>
      </c>
      <c r="N7" s="3" t="str">
        <f t="shared" si="0"/>
        <v/>
      </c>
      <c r="O7" s="3" t="str">
        <f t="shared" si="0"/>
        <v/>
      </c>
      <c r="P7" s="3" t="str">
        <f t="shared" si="0"/>
        <v/>
      </c>
      <c r="Q7" s="3" t="str">
        <f t="shared" si="0"/>
        <v/>
      </c>
      <c r="R7" s="3" t="str">
        <f t="shared" si="0"/>
        <v/>
      </c>
      <c r="S7" s="3" t="str">
        <f t="shared" si="0"/>
        <v/>
      </c>
      <c r="T7" s="145" t="str">
        <f t="shared" si="0"/>
        <v/>
      </c>
      <c r="U7" s="271">
        <f t="shared" si="1"/>
        <v>0</v>
      </c>
      <c r="V7" s="153">
        <f t="shared" si="2"/>
        <v>0</v>
      </c>
      <c r="W7" s="273" t="str">
        <f t="shared" si="12"/>
        <v/>
      </c>
      <c r="X7" s="86" t="str">
        <f t="shared" si="4"/>
        <v/>
      </c>
      <c r="Y7" s="274">
        <f t="shared" si="11"/>
        <v>0</v>
      </c>
      <c r="Z7" s="92" t="str">
        <f t="shared" si="5"/>
        <v>n/a</v>
      </c>
      <c r="AA7" s="92" t="str">
        <f t="shared" si="6"/>
        <v>n/a</v>
      </c>
      <c r="AB7" s="92" t="str">
        <f>IF($AA7="n/a","",IFERROR(COUNTIF($AA$2:$AA7,"="&amp;AA7),""))</f>
        <v/>
      </c>
      <c r="AC7" s="92">
        <f>COUNTIF($Z$2:Z7,"&lt;"&amp;Z7)</f>
        <v>0</v>
      </c>
      <c r="AD7" s="100">
        <f t="shared" si="7"/>
        <v>0</v>
      </c>
      <c r="AE7" s="102">
        <f t="shared" si="8"/>
        <v>0</v>
      </c>
      <c r="AG7" s="139" t="s">
        <v>21</v>
      </c>
      <c r="AH7" s="73" t="s">
        <v>80</v>
      </c>
      <c r="AI7" s="290">
        <v>1.0751388888888889E-3</v>
      </c>
    </row>
    <row r="8" spans="1:35" x14ac:dyDescent="0.2">
      <c r="A8" s="6">
        <v>141</v>
      </c>
      <c r="B8" t="s">
        <v>119</v>
      </c>
      <c r="C8" t="str">
        <f t="shared" si="9"/>
        <v>maxwell lloyd</v>
      </c>
      <c r="D8" s="6" t="s">
        <v>38</v>
      </c>
      <c r="E8" s="5" t="s">
        <v>120</v>
      </c>
      <c r="F8" s="5"/>
      <c r="G8" s="6" t="s">
        <v>121</v>
      </c>
      <c r="H8" s="3" t="str">
        <f t="shared" si="0"/>
        <v/>
      </c>
      <c r="I8" s="3" t="str">
        <f t="shared" si="0"/>
        <v/>
      </c>
      <c r="J8" s="3" t="str">
        <f t="shared" si="0"/>
        <v/>
      </c>
      <c r="K8" s="3" t="str">
        <f t="shared" si="0"/>
        <v/>
      </c>
      <c r="L8" s="3">
        <f t="shared" si="0"/>
        <v>75</v>
      </c>
      <c r="M8" s="3" t="str">
        <f t="shared" si="0"/>
        <v/>
      </c>
      <c r="N8" s="3" t="str">
        <f t="shared" si="0"/>
        <v/>
      </c>
      <c r="O8" s="3" t="str">
        <f t="shared" si="0"/>
        <v/>
      </c>
      <c r="P8" s="3" t="str">
        <f t="shared" si="0"/>
        <v/>
      </c>
      <c r="Q8" s="3" t="str">
        <f t="shared" si="0"/>
        <v/>
      </c>
      <c r="R8" s="3" t="str">
        <f t="shared" si="0"/>
        <v/>
      </c>
      <c r="S8" s="3" t="str">
        <f t="shared" si="0"/>
        <v/>
      </c>
      <c r="T8" s="145" t="str">
        <f t="shared" si="0"/>
        <v/>
      </c>
      <c r="U8" s="271">
        <f t="shared" si="1"/>
        <v>75</v>
      </c>
      <c r="V8" s="153">
        <f t="shared" si="2"/>
        <v>-15</v>
      </c>
      <c r="W8" s="273">
        <f t="shared" si="12"/>
        <v>88.372</v>
      </c>
      <c r="X8" s="86">
        <f t="shared" si="4"/>
        <v>5.8200000000000216</v>
      </c>
      <c r="Y8" s="274">
        <f t="shared" si="11"/>
        <v>-10</v>
      </c>
      <c r="Z8" s="92">
        <f t="shared" si="5"/>
        <v>5</v>
      </c>
      <c r="AA8" s="92">
        <f t="shared" si="6"/>
        <v>9</v>
      </c>
      <c r="AB8" s="92">
        <f>IF($AA8="n/a","",IFERROR(COUNTIF($AA$2:$AA8,"="&amp;AA8),""))</f>
        <v>2</v>
      </c>
      <c r="AC8" s="92">
        <f>COUNTIF($Z$2:Z8,"&lt;"&amp;Z8)</f>
        <v>1</v>
      </c>
      <c r="AD8" s="100">
        <f t="shared" si="7"/>
        <v>60</v>
      </c>
      <c r="AE8" s="102">
        <f t="shared" si="8"/>
        <v>50</v>
      </c>
      <c r="AG8" s="249" t="s">
        <v>68</v>
      </c>
      <c r="AH8" s="226" t="s">
        <v>105</v>
      </c>
      <c r="AI8" s="291">
        <v>1.0593518518518517E-3</v>
      </c>
    </row>
    <row r="9" spans="1:35" x14ac:dyDescent="0.2">
      <c r="A9" s="6">
        <v>53</v>
      </c>
      <c r="B9" t="s">
        <v>122</v>
      </c>
      <c r="C9" t="str">
        <f t="shared" si="9"/>
        <v>alfio milana</v>
      </c>
      <c r="D9" s="6" t="s">
        <v>66</v>
      </c>
      <c r="E9" s="5" t="s">
        <v>123</v>
      </c>
      <c r="F9" s="5"/>
      <c r="G9" s="6" t="s">
        <v>97</v>
      </c>
      <c r="H9" s="3" t="str">
        <f t="shared" si="0"/>
        <v/>
      </c>
      <c r="I9" s="3" t="str">
        <f t="shared" si="0"/>
        <v/>
      </c>
      <c r="J9" s="3" t="str">
        <f t="shared" si="0"/>
        <v/>
      </c>
      <c r="K9" s="3" t="str">
        <f t="shared" si="0"/>
        <v/>
      </c>
      <c r="L9" s="3" t="str">
        <f t="shared" si="0"/>
        <v/>
      </c>
      <c r="M9" s="3" t="str">
        <f t="shared" si="0"/>
        <v/>
      </c>
      <c r="N9" s="3" t="str">
        <f t="shared" si="0"/>
        <v/>
      </c>
      <c r="O9" s="3" t="str">
        <f t="shared" si="0"/>
        <v/>
      </c>
      <c r="P9" s="3" t="str">
        <f t="shared" si="0"/>
        <v/>
      </c>
      <c r="Q9" s="3" t="str">
        <f t="shared" si="0"/>
        <v/>
      </c>
      <c r="R9" s="3" t="str">
        <f t="shared" si="0"/>
        <v/>
      </c>
      <c r="S9" s="3" t="str">
        <f t="shared" si="0"/>
        <v/>
      </c>
      <c r="T9" s="145" t="str">
        <f t="shared" si="0"/>
        <v/>
      </c>
      <c r="U9" s="271">
        <f t="shared" si="1"/>
        <v>0</v>
      </c>
      <c r="V9" s="153">
        <f t="shared" si="2"/>
        <v>0</v>
      </c>
      <c r="W9" s="273" t="str">
        <f t="shared" si="12"/>
        <v/>
      </c>
      <c r="X9" s="86" t="str">
        <f t="shared" si="4"/>
        <v/>
      </c>
      <c r="Y9" s="274">
        <f t="shared" si="11"/>
        <v>0</v>
      </c>
      <c r="Z9" s="92" t="str">
        <f t="shared" si="5"/>
        <v>n/a</v>
      </c>
      <c r="AA9" s="92" t="str">
        <f t="shared" si="6"/>
        <v>n/a</v>
      </c>
      <c r="AB9" s="92" t="str">
        <f>IF($AA9="n/a","",IFERROR(COUNTIF($AA$2:$AA9,"="&amp;AA9),""))</f>
        <v/>
      </c>
      <c r="AC9" s="92">
        <f>COUNTIF($Z$2:Z9,"&lt;"&amp;Z9)</f>
        <v>0</v>
      </c>
      <c r="AD9" s="100">
        <f t="shared" si="7"/>
        <v>0</v>
      </c>
      <c r="AE9" s="102">
        <f t="shared" si="8"/>
        <v>0</v>
      </c>
      <c r="AG9" s="248" t="s">
        <v>69</v>
      </c>
      <c r="AH9" s="237" t="s">
        <v>44</v>
      </c>
      <c r="AI9" s="292">
        <v>1.1116319444444444E-3</v>
      </c>
    </row>
    <row r="10" spans="1:35" x14ac:dyDescent="0.2">
      <c r="A10" s="6">
        <v>812</v>
      </c>
      <c r="B10" t="s">
        <v>99</v>
      </c>
      <c r="C10" t="str">
        <f t="shared" si="9"/>
        <v>simon acfield</v>
      </c>
      <c r="D10" s="6" t="s">
        <v>66</v>
      </c>
      <c r="E10" s="5" t="s">
        <v>124</v>
      </c>
      <c r="F10" s="5"/>
      <c r="G10" s="6" t="s">
        <v>118</v>
      </c>
      <c r="H10" s="3" t="str">
        <f t="shared" si="0"/>
        <v/>
      </c>
      <c r="I10" s="3" t="str">
        <f t="shared" si="0"/>
        <v/>
      </c>
      <c r="J10" s="3" t="str">
        <f t="shared" si="0"/>
        <v/>
      </c>
      <c r="K10" s="3" t="str">
        <f t="shared" si="0"/>
        <v/>
      </c>
      <c r="L10" s="3" t="str">
        <f t="shared" si="0"/>
        <v/>
      </c>
      <c r="M10" s="3" t="str">
        <f t="shared" si="0"/>
        <v/>
      </c>
      <c r="N10" s="3" t="str">
        <f t="shared" si="0"/>
        <v/>
      </c>
      <c r="O10" s="3" t="str">
        <f t="shared" si="0"/>
        <v/>
      </c>
      <c r="P10" s="3" t="str">
        <f t="shared" si="0"/>
        <v/>
      </c>
      <c r="Q10" s="3" t="str">
        <f t="shared" si="0"/>
        <v/>
      </c>
      <c r="R10" s="3" t="str">
        <f t="shared" si="0"/>
        <v/>
      </c>
      <c r="S10" s="3" t="str">
        <f t="shared" si="0"/>
        <v/>
      </c>
      <c r="T10" s="145" t="str">
        <f t="shared" si="0"/>
        <v/>
      </c>
      <c r="U10" s="271">
        <f t="shared" si="1"/>
        <v>0</v>
      </c>
      <c r="V10" s="153">
        <f t="shared" si="2"/>
        <v>0</v>
      </c>
      <c r="W10" s="273" t="str">
        <f t="shared" ref="W10:W20" si="13">IFERROR(VLOOKUP(D10,BenchmarksRd1,3,0)*86400,"")</f>
        <v/>
      </c>
      <c r="X10" s="86" t="str">
        <f t="shared" si="4"/>
        <v/>
      </c>
      <c r="Y10" s="274">
        <f t="shared" si="11"/>
        <v>0</v>
      </c>
      <c r="Z10" s="92" t="str">
        <f t="shared" si="5"/>
        <v>n/a</v>
      </c>
      <c r="AA10" s="92" t="str">
        <f t="shared" si="6"/>
        <v>n/a</v>
      </c>
      <c r="AB10" s="92" t="str">
        <f>IF($AA10="n/a","",IFERROR(COUNTIF($AA$2:$AA10,"="&amp;AA10),""))</f>
        <v/>
      </c>
      <c r="AC10" s="92">
        <f>COUNTIF($Z$2:Z10,"&lt;"&amp;Z10)</f>
        <v>0</v>
      </c>
      <c r="AD10" s="100">
        <f t="shared" si="7"/>
        <v>0</v>
      </c>
      <c r="AE10" s="102">
        <f t="shared" si="8"/>
        <v>0</v>
      </c>
      <c r="AG10" s="140" t="s">
        <v>38</v>
      </c>
      <c r="AH10" s="259" t="s">
        <v>100</v>
      </c>
      <c r="AI10" s="293">
        <v>1.022824074074074E-3</v>
      </c>
    </row>
    <row r="11" spans="1:35" x14ac:dyDescent="0.2">
      <c r="A11" s="6">
        <v>876</v>
      </c>
      <c r="B11" t="s">
        <v>125</v>
      </c>
      <c r="C11" t="str">
        <f t="shared" si="9"/>
        <v>david turner</v>
      </c>
      <c r="D11" s="6" t="s">
        <v>37</v>
      </c>
      <c r="E11" s="5" t="s">
        <v>126</v>
      </c>
      <c r="F11" s="5"/>
      <c r="G11" s="6" t="s">
        <v>98</v>
      </c>
      <c r="H11" s="3" t="str">
        <f t="shared" si="0"/>
        <v/>
      </c>
      <c r="I11" s="3" t="str">
        <f t="shared" si="0"/>
        <v/>
      </c>
      <c r="J11" s="3" t="str">
        <f t="shared" si="0"/>
        <v/>
      </c>
      <c r="K11" s="3" t="str">
        <f t="shared" si="0"/>
        <v/>
      </c>
      <c r="L11" s="3" t="str">
        <f t="shared" si="0"/>
        <v/>
      </c>
      <c r="M11" s="3" t="str">
        <f t="shared" si="0"/>
        <v/>
      </c>
      <c r="N11" s="3" t="str">
        <f t="shared" si="0"/>
        <v/>
      </c>
      <c r="O11" s="3">
        <f t="shared" si="0"/>
        <v>100</v>
      </c>
      <c r="P11" s="3" t="str">
        <f t="shared" si="0"/>
        <v/>
      </c>
      <c r="Q11" s="3" t="str">
        <f t="shared" si="0"/>
        <v/>
      </c>
      <c r="R11" s="3" t="str">
        <f t="shared" si="0"/>
        <v/>
      </c>
      <c r="S11" s="3" t="str">
        <f t="shared" si="0"/>
        <v/>
      </c>
      <c r="T11" s="145" t="str">
        <f t="shared" si="0"/>
        <v/>
      </c>
      <c r="U11" s="271">
        <f t="shared" si="1"/>
        <v>100</v>
      </c>
      <c r="V11" s="153">
        <f t="shared" si="2"/>
        <v>0</v>
      </c>
      <c r="W11" s="273">
        <f t="shared" si="13"/>
        <v>91.751999999999995</v>
      </c>
      <c r="X11" s="86">
        <f t="shared" si="4"/>
        <v>2.730000000000004</v>
      </c>
      <c r="Y11" s="274">
        <f t="shared" si="11"/>
        <v>-10</v>
      </c>
      <c r="Z11" s="92">
        <f t="shared" si="5"/>
        <v>3</v>
      </c>
      <c r="AA11" s="92">
        <f t="shared" si="6"/>
        <v>6</v>
      </c>
      <c r="AB11" s="92">
        <f>IF($AA11="n/a","",IFERROR(COUNTIF($AA$2:$AA11,"="&amp;AA11),""))</f>
        <v>1</v>
      </c>
      <c r="AC11" s="92">
        <f>COUNTIF($Z$2:Z11,"&lt;"&amp;Z11)</f>
        <v>0</v>
      </c>
      <c r="AD11" s="100">
        <f t="shared" si="7"/>
        <v>100</v>
      </c>
      <c r="AE11" s="102">
        <f t="shared" si="8"/>
        <v>90</v>
      </c>
      <c r="AG11" s="141" t="s">
        <v>39</v>
      </c>
      <c r="AH11" s="261" t="s">
        <v>67</v>
      </c>
      <c r="AI11" s="294">
        <v>1.0009606481481482E-3</v>
      </c>
    </row>
    <row r="12" spans="1:35" x14ac:dyDescent="0.2">
      <c r="A12" s="6">
        <v>30</v>
      </c>
      <c r="B12" t="s">
        <v>127</v>
      </c>
      <c r="C12" t="str">
        <f t="shared" si="9"/>
        <v>gilhyun kim</v>
      </c>
      <c r="D12" s="6" t="s">
        <v>66</v>
      </c>
      <c r="E12" s="5" t="s">
        <v>128</v>
      </c>
      <c r="F12" s="5"/>
      <c r="G12" s="6" t="s">
        <v>109</v>
      </c>
      <c r="H12" s="3" t="str">
        <f t="shared" si="0"/>
        <v/>
      </c>
      <c r="I12" s="3" t="str">
        <f t="shared" si="0"/>
        <v/>
      </c>
      <c r="J12" s="3" t="str">
        <f t="shared" si="0"/>
        <v/>
      </c>
      <c r="K12" s="3" t="str">
        <f t="shared" si="0"/>
        <v/>
      </c>
      <c r="L12" s="3" t="str">
        <f t="shared" si="0"/>
        <v/>
      </c>
      <c r="M12" s="3" t="str">
        <f t="shared" si="0"/>
        <v/>
      </c>
      <c r="N12" s="3" t="str">
        <f t="shared" si="0"/>
        <v/>
      </c>
      <c r="O12" s="3" t="str">
        <f t="shared" si="0"/>
        <v/>
      </c>
      <c r="P12" s="3" t="str">
        <f t="shared" si="0"/>
        <v/>
      </c>
      <c r="Q12" s="3" t="str">
        <f t="shared" si="0"/>
        <v/>
      </c>
      <c r="R12" s="3" t="str">
        <f t="shared" si="0"/>
        <v/>
      </c>
      <c r="S12" s="3" t="str">
        <f t="shared" si="0"/>
        <v/>
      </c>
      <c r="T12" s="145" t="str">
        <f t="shared" si="0"/>
        <v/>
      </c>
      <c r="U12" s="271">
        <f t="shared" si="1"/>
        <v>0</v>
      </c>
      <c r="V12" s="153">
        <f t="shared" si="2"/>
        <v>0</v>
      </c>
      <c r="W12" s="273" t="str">
        <f t="shared" si="13"/>
        <v/>
      </c>
      <c r="X12" s="86" t="str">
        <f t="shared" si="4"/>
        <v/>
      </c>
      <c r="Y12" s="274">
        <f t="shared" si="11"/>
        <v>0</v>
      </c>
      <c r="Z12" s="92" t="str">
        <f t="shared" si="5"/>
        <v>n/a</v>
      </c>
      <c r="AA12" s="92" t="str">
        <f t="shared" si="6"/>
        <v>n/a</v>
      </c>
      <c r="AB12" s="92" t="str">
        <f>IF($AA12="n/a","",IFERROR(COUNTIF($AA$2:$AA12,"="&amp;AA12),""))</f>
        <v/>
      </c>
      <c r="AC12" s="92">
        <f>COUNTIF($Z$2:Z12,"&lt;"&amp;Z12)</f>
        <v>0</v>
      </c>
      <c r="AD12" s="100">
        <f t="shared" si="7"/>
        <v>0</v>
      </c>
      <c r="AE12" s="102">
        <f t="shared" si="8"/>
        <v>0</v>
      </c>
      <c r="AG12" s="142" t="s">
        <v>16</v>
      </c>
      <c r="AH12" s="263" t="s">
        <v>61</v>
      </c>
      <c r="AI12" s="295">
        <v>9.8912037037037024E-4</v>
      </c>
    </row>
    <row r="13" spans="1:35" x14ac:dyDescent="0.2">
      <c r="A13" s="6">
        <v>68</v>
      </c>
      <c r="B13" t="s">
        <v>85</v>
      </c>
      <c r="C13" t="str">
        <f t="shared" si="9"/>
        <v>craig girvan</v>
      </c>
      <c r="D13" s="6" t="s">
        <v>39</v>
      </c>
      <c r="E13" s="5" t="s">
        <v>129</v>
      </c>
      <c r="F13" s="5"/>
      <c r="G13" s="6" t="s">
        <v>118</v>
      </c>
      <c r="H13" s="3" t="str">
        <f t="shared" si="0"/>
        <v/>
      </c>
      <c r="I13" s="3" t="str">
        <f t="shared" si="0"/>
        <v/>
      </c>
      <c r="J13" s="3" t="str">
        <f t="shared" si="0"/>
        <v/>
      </c>
      <c r="K13" s="3">
        <f t="shared" si="0"/>
        <v>100</v>
      </c>
      <c r="L13" s="3" t="str">
        <f t="shared" si="0"/>
        <v/>
      </c>
      <c r="M13" s="3" t="str">
        <f t="shared" si="0"/>
        <v/>
      </c>
      <c r="N13" s="3" t="str">
        <f t="shared" si="0"/>
        <v/>
      </c>
      <c r="O13" s="3" t="str">
        <f t="shared" si="0"/>
        <v/>
      </c>
      <c r="P13" s="3" t="str">
        <f t="shared" si="0"/>
        <v/>
      </c>
      <c r="Q13" s="3" t="str">
        <f t="shared" si="0"/>
        <v/>
      </c>
      <c r="R13" s="3" t="str">
        <f t="shared" si="0"/>
        <v/>
      </c>
      <c r="S13" s="3" t="str">
        <f t="shared" si="0"/>
        <v/>
      </c>
      <c r="T13" s="145" t="str">
        <f t="shared" si="0"/>
        <v/>
      </c>
      <c r="U13" s="271">
        <f t="shared" si="1"/>
        <v>100</v>
      </c>
      <c r="V13" s="153">
        <f t="shared" si="2"/>
        <v>-40</v>
      </c>
      <c r="W13" s="273">
        <f t="shared" si="13"/>
        <v>86.483000000000004</v>
      </c>
      <c r="X13" s="86">
        <f t="shared" si="4"/>
        <v>8.5079999999999956</v>
      </c>
      <c r="Y13" s="274">
        <f t="shared" si="11"/>
        <v>-10</v>
      </c>
      <c r="Z13" s="92">
        <f t="shared" si="5"/>
        <v>5</v>
      </c>
      <c r="AA13" s="92">
        <f t="shared" si="6"/>
        <v>10</v>
      </c>
      <c r="AB13" s="92">
        <f>IF($AA13="n/a","",IFERROR(COUNTIF($AA$2:$AA13,"="&amp;AA13),""))</f>
        <v>1</v>
      </c>
      <c r="AC13" s="92">
        <f>COUNTIF($Z$2:Z13,"&lt;"&amp;Z13)</f>
        <v>2</v>
      </c>
      <c r="AD13" s="100">
        <f t="shared" si="7"/>
        <v>60</v>
      </c>
      <c r="AE13" s="102">
        <f t="shared" si="8"/>
        <v>50</v>
      </c>
      <c r="AG13" s="143" t="s">
        <v>13</v>
      </c>
      <c r="AH13" s="41" t="s">
        <v>106</v>
      </c>
      <c r="AI13" s="296">
        <v>9.8364583333333333E-4</v>
      </c>
    </row>
    <row r="14" spans="1:35" ht="13.5" thickBot="1" x14ac:dyDescent="0.25">
      <c r="A14" s="6">
        <v>711</v>
      </c>
      <c r="B14" t="s">
        <v>89</v>
      </c>
      <c r="C14" t="str">
        <f t="shared" si="9"/>
        <v>roberto ferrari</v>
      </c>
      <c r="D14" s="6" t="s">
        <v>68</v>
      </c>
      <c r="E14" s="5" t="s">
        <v>130</v>
      </c>
      <c r="F14" s="5"/>
      <c r="G14" s="6" t="s">
        <v>109</v>
      </c>
      <c r="H14" s="3" t="str">
        <f t="shared" si="0"/>
        <v/>
      </c>
      <c r="I14" s="3" t="str">
        <f t="shared" si="0"/>
        <v/>
      </c>
      <c r="J14" s="3" t="str">
        <f t="shared" si="0"/>
        <v/>
      </c>
      <c r="K14" s="3" t="str">
        <f t="shared" si="0"/>
        <v/>
      </c>
      <c r="L14" s="3" t="str">
        <f t="shared" si="0"/>
        <v/>
      </c>
      <c r="M14" s="3" t="str">
        <f t="shared" si="0"/>
        <v/>
      </c>
      <c r="N14" s="3">
        <f t="shared" si="0"/>
        <v>75</v>
      </c>
      <c r="O14" s="3" t="str">
        <f t="shared" si="0"/>
        <v/>
      </c>
      <c r="P14" s="3" t="str">
        <f t="shared" si="0"/>
        <v/>
      </c>
      <c r="Q14" s="3" t="str">
        <f t="shared" si="0"/>
        <v/>
      </c>
      <c r="R14" s="3" t="str">
        <f t="shared" si="0"/>
        <v/>
      </c>
      <c r="S14" s="3" t="str">
        <f t="shared" si="0"/>
        <v/>
      </c>
      <c r="T14" s="145" t="str">
        <f t="shared" si="0"/>
        <v/>
      </c>
      <c r="U14" s="271">
        <f t="shared" si="1"/>
        <v>75</v>
      </c>
      <c r="V14" s="153">
        <f t="shared" si="2"/>
        <v>-15</v>
      </c>
      <c r="W14" s="273">
        <f t="shared" si="13"/>
        <v>91.527999999999992</v>
      </c>
      <c r="X14" s="86">
        <f t="shared" si="4"/>
        <v>3.5700000000000074</v>
      </c>
      <c r="Y14" s="274">
        <f t="shared" si="11"/>
        <v>-10</v>
      </c>
      <c r="Z14" s="92">
        <f t="shared" si="5"/>
        <v>4</v>
      </c>
      <c r="AA14" s="92">
        <f t="shared" si="6"/>
        <v>7</v>
      </c>
      <c r="AB14" s="92">
        <f>IF($AA14="n/a","",IFERROR(COUNTIF($AA$2:$AA14,"="&amp;AA14),""))</f>
        <v>2</v>
      </c>
      <c r="AC14" s="92">
        <f>COUNTIF($Z$2:Z14,"&lt;"&amp;Z14)</f>
        <v>1</v>
      </c>
      <c r="AD14" s="100">
        <f t="shared" si="7"/>
        <v>60</v>
      </c>
      <c r="AE14" s="102">
        <f t="shared" si="8"/>
        <v>50</v>
      </c>
      <c r="AG14" s="144" t="s">
        <v>14</v>
      </c>
      <c r="AH14" s="297" t="s">
        <v>64</v>
      </c>
      <c r="AI14" s="298">
        <v>8.9560185185185185E-4</v>
      </c>
    </row>
    <row r="15" spans="1:35" x14ac:dyDescent="0.2">
      <c r="A15" s="6">
        <v>26</v>
      </c>
      <c r="B15" t="s">
        <v>44</v>
      </c>
      <c r="C15" t="str">
        <f t="shared" si="9"/>
        <v>robert downes</v>
      </c>
      <c r="D15" s="6" t="s">
        <v>39</v>
      </c>
      <c r="E15" s="5" t="s">
        <v>131</v>
      </c>
      <c r="F15" s="5"/>
      <c r="G15" s="6" t="s">
        <v>97</v>
      </c>
      <c r="H15" s="3" t="str">
        <f t="shared" si="0"/>
        <v/>
      </c>
      <c r="I15" s="3" t="str">
        <f t="shared" si="0"/>
        <v/>
      </c>
      <c r="J15" s="3" t="str">
        <f t="shared" si="0"/>
        <v/>
      </c>
      <c r="K15" s="3">
        <f t="shared" si="0"/>
        <v>75</v>
      </c>
      <c r="L15" s="3" t="str">
        <f t="shared" si="0"/>
        <v/>
      </c>
      <c r="M15" s="3" t="str">
        <f t="shared" si="0"/>
        <v/>
      </c>
      <c r="N15" s="3" t="str">
        <f t="shared" si="0"/>
        <v/>
      </c>
      <c r="O15" s="3" t="str">
        <f t="shared" si="0"/>
        <v/>
      </c>
      <c r="P15" s="3" t="str">
        <f t="shared" si="0"/>
        <v/>
      </c>
      <c r="Q15" s="3" t="str">
        <f t="shared" si="0"/>
        <v/>
      </c>
      <c r="R15" s="3" t="str">
        <f t="shared" si="0"/>
        <v/>
      </c>
      <c r="S15" s="3" t="str">
        <f t="shared" si="0"/>
        <v/>
      </c>
      <c r="T15" s="145" t="str">
        <f t="shared" si="0"/>
        <v/>
      </c>
      <c r="U15" s="271">
        <f t="shared" si="1"/>
        <v>75</v>
      </c>
      <c r="V15" s="153">
        <f t="shared" si="2"/>
        <v>-45</v>
      </c>
      <c r="W15" s="273">
        <f t="shared" si="13"/>
        <v>86.483000000000004</v>
      </c>
      <c r="X15" s="86">
        <f t="shared" si="4"/>
        <v>8.8719999999999857</v>
      </c>
      <c r="Y15" s="274">
        <f t="shared" si="11"/>
        <v>-10</v>
      </c>
      <c r="Z15" s="92">
        <f t="shared" si="5"/>
        <v>5</v>
      </c>
      <c r="AA15" s="92">
        <f t="shared" si="6"/>
        <v>10</v>
      </c>
      <c r="AB15" s="92">
        <f>IF($AA15="n/a","",IFERROR(COUNTIF($AA$2:$AA15,"="&amp;AA15),""))</f>
        <v>2</v>
      </c>
      <c r="AC15" s="92">
        <f>COUNTIF($Z$2:Z15,"&lt;"&amp;Z15)</f>
        <v>3</v>
      </c>
      <c r="AD15" s="100">
        <f t="shared" si="7"/>
        <v>30</v>
      </c>
      <c r="AE15" s="102">
        <f t="shared" si="8"/>
        <v>20</v>
      </c>
    </row>
    <row r="16" spans="1:35" x14ac:dyDescent="0.2">
      <c r="A16" s="6">
        <v>199</v>
      </c>
      <c r="B16" t="s">
        <v>132</v>
      </c>
      <c r="C16" t="str">
        <f t="shared" si="9"/>
        <v>damien costello</v>
      </c>
      <c r="D16" s="6" t="s">
        <v>38</v>
      </c>
      <c r="E16" s="5" t="s">
        <v>133</v>
      </c>
      <c r="F16" s="5"/>
      <c r="G16" s="6" t="s">
        <v>97</v>
      </c>
      <c r="H16" s="3" t="str">
        <f t="shared" si="0"/>
        <v/>
      </c>
      <c r="I16" s="3" t="str">
        <f t="shared" si="0"/>
        <v/>
      </c>
      <c r="J16" s="3" t="str">
        <f t="shared" si="0"/>
        <v/>
      </c>
      <c r="K16" s="3" t="str">
        <f t="shared" si="0"/>
        <v/>
      </c>
      <c r="L16" s="3">
        <f t="shared" si="0"/>
        <v>60</v>
      </c>
      <c r="M16" s="3" t="str">
        <f t="shared" si="0"/>
        <v/>
      </c>
      <c r="N16" s="3" t="str">
        <f t="shared" si="0"/>
        <v/>
      </c>
      <c r="O16" s="3" t="str">
        <f t="shared" si="0"/>
        <v/>
      </c>
      <c r="P16" s="3" t="str">
        <f t="shared" si="0"/>
        <v/>
      </c>
      <c r="Q16" s="3" t="str">
        <f t="shared" si="0"/>
        <v/>
      </c>
      <c r="R16" s="3" t="str">
        <f t="shared" si="0"/>
        <v/>
      </c>
      <c r="S16" s="3" t="str">
        <f t="shared" si="0"/>
        <v/>
      </c>
      <c r="T16" s="145" t="str">
        <f t="shared" si="0"/>
        <v/>
      </c>
      <c r="U16" s="271">
        <f t="shared" si="1"/>
        <v>60</v>
      </c>
      <c r="V16" s="153">
        <f t="shared" si="2"/>
        <v>-45</v>
      </c>
      <c r="W16" s="273">
        <f t="shared" si="13"/>
        <v>88.372</v>
      </c>
      <c r="X16" s="86">
        <f t="shared" si="4"/>
        <v>8.0259999999999962</v>
      </c>
      <c r="Y16" s="274">
        <f t="shared" si="11"/>
        <v>-10</v>
      </c>
      <c r="Z16" s="92">
        <f t="shared" si="5"/>
        <v>5</v>
      </c>
      <c r="AA16" s="92">
        <f t="shared" si="6"/>
        <v>9</v>
      </c>
      <c r="AB16" s="92">
        <f>IF($AA16="n/a","",IFERROR(COUNTIF($AA$2:$AA16,"="&amp;AA16),""))</f>
        <v>3</v>
      </c>
      <c r="AC16" s="92">
        <f>COUNTIF($Z$2:Z16,"&lt;"&amp;Z16)</f>
        <v>3</v>
      </c>
      <c r="AD16" s="100">
        <f t="shared" si="7"/>
        <v>15</v>
      </c>
      <c r="AE16" s="102">
        <f t="shared" si="8"/>
        <v>5</v>
      </c>
    </row>
    <row r="17" spans="1:31" x14ac:dyDescent="0.2">
      <c r="A17" s="6">
        <v>127</v>
      </c>
      <c r="B17" t="s">
        <v>86</v>
      </c>
      <c r="C17" t="str">
        <f t="shared" si="9"/>
        <v>adrian zadro</v>
      </c>
      <c r="D17" s="6" t="s">
        <v>5</v>
      </c>
      <c r="E17" s="5" t="s">
        <v>134</v>
      </c>
      <c r="F17" s="5"/>
      <c r="G17" s="6" t="s">
        <v>135</v>
      </c>
      <c r="H17" s="3" t="str">
        <f t="shared" si="0"/>
        <v/>
      </c>
      <c r="I17" s="3" t="str">
        <f t="shared" si="0"/>
        <v/>
      </c>
      <c r="J17" s="3" t="str">
        <f t="shared" si="0"/>
        <v/>
      </c>
      <c r="K17" s="3" t="str">
        <f t="shared" si="0"/>
        <v/>
      </c>
      <c r="L17" s="3" t="str">
        <f t="shared" si="0"/>
        <v/>
      </c>
      <c r="M17" s="3" t="str">
        <f t="shared" si="0"/>
        <v/>
      </c>
      <c r="N17" s="3" t="str">
        <f t="shared" si="0"/>
        <v/>
      </c>
      <c r="O17" s="3" t="str">
        <f t="shared" si="0"/>
        <v/>
      </c>
      <c r="P17" s="3" t="str">
        <f t="shared" si="0"/>
        <v/>
      </c>
      <c r="Q17" s="3" t="str">
        <f t="shared" si="0"/>
        <v/>
      </c>
      <c r="R17" s="3" t="str">
        <f t="shared" si="0"/>
        <v/>
      </c>
      <c r="S17" s="3">
        <f t="shared" si="0"/>
        <v>100</v>
      </c>
      <c r="T17" s="145" t="str">
        <f t="shared" si="0"/>
        <v/>
      </c>
      <c r="U17" s="271">
        <f t="shared" si="1"/>
        <v>100</v>
      </c>
      <c r="V17" s="153">
        <f t="shared" si="2"/>
        <v>0</v>
      </c>
      <c r="W17" s="273">
        <f t="shared" si="13"/>
        <v>95.12</v>
      </c>
      <c r="X17" s="86">
        <f t="shared" si="4"/>
        <v>2.5159999999999911</v>
      </c>
      <c r="Y17" s="274">
        <f t="shared" si="11"/>
        <v>-10</v>
      </c>
      <c r="Z17" s="92">
        <f t="shared" si="5"/>
        <v>1</v>
      </c>
      <c r="AA17" s="92">
        <f t="shared" si="6"/>
        <v>2</v>
      </c>
      <c r="AB17" s="92">
        <f>IF($AA17="n/a","",IFERROR(COUNTIF($AA$2:$AA17,"="&amp;AA17),""))</f>
        <v>1</v>
      </c>
      <c r="AC17" s="92">
        <f>COUNTIF($Z$2:Z17,"&lt;"&amp;Z17)</f>
        <v>0</v>
      </c>
      <c r="AD17" s="100">
        <f t="shared" si="7"/>
        <v>100</v>
      </c>
      <c r="AE17" s="102">
        <f t="shared" si="8"/>
        <v>90</v>
      </c>
    </row>
    <row r="18" spans="1:31" x14ac:dyDescent="0.2">
      <c r="A18" s="6">
        <v>112</v>
      </c>
      <c r="B18" t="s">
        <v>136</v>
      </c>
      <c r="C18" t="str">
        <f t="shared" si="9"/>
        <v>ian vague</v>
      </c>
      <c r="D18" s="6" t="s">
        <v>68</v>
      </c>
      <c r="E18" s="5" t="s">
        <v>137</v>
      </c>
      <c r="F18" s="5"/>
      <c r="G18" s="6" t="s">
        <v>97</v>
      </c>
      <c r="H18" s="3" t="str">
        <f t="shared" si="0"/>
        <v/>
      </c>
      <c r="I18" s="3" t="str">
        <f t="shared" si="0"/>
        <v/>
      </c>
      <c r="J18" s="3" t="str">
        <f t="shared" si="0"/>
        <v/>
      </c>
      <c r="K18" s="3" t="str">
        <f t="shared" si="0"/>
        <v/>
      </c>
      <c r="L18" s="3" t="str">
        <f t="shared" si="0"/>
        <v/>
      </c>
      <c r="M18" s="3" t="str">
        <f t="shared" si="0"/>
        <v/>
      </c>
      <c r="N18" s="3">
        <f t="shared" si="0"/>
        <v>60</v>
      </c>
      <c r="O18" s="3" t="str">
        <f t="shared" si="0"/>
        <v/>
      </c>
      <c r="P18" s="3" t="str">
        <f t="shared" si="0"/>
        <v/>
      </c>
      <c r="Q18" s="3" t="str">
        <f t="shared" si="0"/>
        <v/>
      </c>
      <c r="R18" s="3" t="str">
        <f t="shared" si="0"/>
        <v/>
      </c>
      <c r="S18" s="3" t="str">
        <f t="shared" si="0"/>
        <v/>
      </c>
      <c r="T18" s="145" t="str">
        <f t="shared" si="0"/>
        <v/>
      </c>
      <c r="U18" s="271">
        <f t="shared" si="1"/>
        <v>60</v>
      </c>
      <c r="V18" s="153">
        <f t="shared" si="2"/>
        <v>-30</v>
      </c>
      <c r="W18" s="273">
        <f t="shared" si="13"/>
        <v>91.527999999999992</v>
      </c>
      <c r="X18" s="86">
        <f t="shared" si="4"/>
        <v>6.414999999999992</v>
      </c>
      <c r="Y18" s="274">
        <f t="shared" si="11"/>
        <v>-10</v>
      </c>
      <c r="Z18" s="92">
        <f t="shared" si="5"/>
        <v>4</v>
      </c>
      <c r="AA18" s="92">
        <f t="shared" si="6"/>
        <v>7</v>
      </c>
      <c r="AB18" s="92">
        <f>IF($AA18="n/a","",IFERROR(COUNTIF($AA$2:$AA18,"="&amp;AA18),""))</f>
        <v>3</v>
      </c>
      <c r="AC18" s="92">
        <f>COUNTIF($Z$2:Z18,"&lt;"&amp;Z18)</f>
        <v>2</v>
      </c>
      <c r="AD18" s="100">
        <f t="shared" si="7"/>
        <v>30</v>
      </c>
      <c r="AE18" s="102">
        <f t="shared" si="8"/>
        <v>20</v>
      </c>
    </row>
    <row r="19" spans="1:31" x14ac:dyDescent="0.2">
      <c r="A19" s="6">
        <v>205</v>
      </c>
      <c r="B19" t="s">
        <v>101</v>
      </c>
      <c r="C19" t="str">
        <f t="shared" si="9"/>
        <v>john reid</v>
      </c>
      <c r="D19" s="6" t="s">
        <v>66</v>
      </c>
      <c r="E19" s="5" t="s">
        <v>138</v>
      </c>
      <c r="F19" s="5"/>
      <c r="G19" s="6" t="s">
        <v>135</v>
      </c>
      <c r="H19" s="3" t="str">
        <f t="shared" si="0"/>
        <v/>
      </c>
      <c r="I19" s="3" t="str">
        <f t="shared" si="0"/>
        <v/>
      </c>
      <c r="J19" s="3" t="str">
        <f t="shared" si="0"/>
        <v/>
      </c>
      <c r="K19" s="3" t="str">
        <f t="shared" si="0"/>
        <v/>
      </c>
      <c r="L19" s="3" t="str">
        <f t="shared" si="0"/>
        <v/>
      </c>
      <c r="M19" s="3" t="str">
        <f t="shared" si="0"/>
        <v/>
      </c>
      <c r="N19" s="3" t="str">
        <f t="shared" si="0"/>
        <v/>
      </c>
      <c r="O19" s="3" t="str">
        <f t="shared" si="0"/>
        <v/>
      </c>
      <c r="P19" s="3" t="str">
        <f t="shared" si="0"/>
        <v/>
      </c>
      <c r="Q19" s="3" t="str">
        <f t="shared" si="0"/>
        <v/>
      </c>
      <c r="R19" s="3" t="str">
        <f t="shared" si="0"/>
        <v/>
      </c>
      <c r="S19" s="3" t="str">
        <f t="shared" si="0"/>
        <v/>
      </c>
      <c r="T19" s="145" t="str">
        <f t="shared" si="0"/>
        <v/>
      </c>
      <c r="U19" s="271">
        <f t="shared" si="1"/>
        <v>0</v>
      </c>
      <c r="V19" s="153">
        <f t="shared" si="2"/>
        <v>0</v>
      </c>
      <c r="W19" s="273" t="str">
        <f t="shared" si="13"/>
        <v/>
      </c>
      <c r="X19" s="86" t="str">
        <f t="shared" si="4"/>
        <v/>
      </c>
      <c r="Y19" s="274">
        <f t="shared" si="11"/>
        <v>0</v>
      </c>
      <c r="Z19" s="92" t="str">
        <f t="shared" si="5"/>
        <v>n/a</v>
      </c>
      <c r="AA19" s="92" t="str">
        <f t="shared" si="6"/>
        <v>n/a</v>
      </c>
      <c r="AB19" s="92" t="str">
        <f>IF($AA19="n/a","",IFERROR(COUNTIF($AA$2:$AA19,"="&amp;AA19),""))</f>
        <v/>
      </c>
      <c r="AC19" s="92">
        <f>COUNTIF($Z$2:Z19,"&lt;"&amp;Z19)</f>
        <v>0</v>
      </c>
      <c r="AD19" s="100">
        <f t="shared" si="7"/>
        <v>0</v>
      </c>
      <c r="AE19" s="102">
        <f t="shared" si="8"/>
        <v>0</v>
      </c>
    </row>
    <row r="20" spans="1:31" x14ac:dyDescent="0.2">
      <c r="A20" s="6">
        <v>31</v>
      </c>
      <c r="B20" t="s">
        <v>139</v>
      </c>
      <c r="C20" t="str">
        <f t="shared" si="9"/>
        <v>jason gilholme</v>
      </c>
      <c r="D20" s="6" t="s">
        <v>5</v>
      </c>
      <c r="E20" s="5" t="s">
        <v>140</v>
      </c>
      <c r="F20" s="5"/>
      <c r="G20" s="6" t="s">
        <v>115</v>
      </c>
      <c r="H20" s="3" t="str">
        <f t="shared" si="0"/>
        <v/>
      </c>
      <c r="I20" s="3" t="str">
        <f t="shared" si="0"/>
        <v/>
      </c>
      <c r="J20" s="3" t="str">
        <f t="shared" si="0"/>
        <v/>
      </c>
      <c r="K20" s="3" t="str">
        <f t="shared" si="0"/>
        <v/>
      </c>
      <c r="L20" s="3" t="str">
        <f t="shared" si="0"/>
        <v/>
      </c>
      <c r="M20" s="3" t="str">
        <f t="shared" si="0"/>
        <v/>
      </c>
      <c r="N20" s="3" t="str">
        <f t="shared" si="0"/>
        <v/>
      </c>
      <c r="O20" s="3" t="str">
        <f t="shared" si="0"/>
        <v/>
      </c>
      <c r="P20" s="3" t="str">
        <f t="shared" si="0"/>
        <v/>
      </c>
      <c r="Q20" s="3" t="str">
        <f t="shared" si="0"/>
        <v/>
      </c>
      <c r="R20" s="3" t="str">
        <f t="shared" si="0"/>
        <v/>
      </c>
      <c r="S20" s="3">
        <f t="shared" si="0"/>
        <v>75</v>
      </c>
      <c r="T20" s="145" t="str">
        <f t="shared" si="0"/>
        <v/>
      </c>
      <c r="U20" s="271">
        <f t="shared" si="1"/>
        <v>75</v>
      </c>
      <c r="V20" s="153">
        <f t="shared" si="2"/>
        <v>0</v>
      </c>
      <c r="W20" s="273">
        <f t="shared" si="13"/>
        <v>95.12</v>
      </c>
      <c r="X20" s="86">
        <f t="shared" si="4"/>
        <v>3.9939999999999998</v>
      </c>
      <c r="Y20" s="274">
        <f t="shared" si="11"/>
        <v>-10</v>
      </c>
      <c r="Z20" s="92">
        <f t="shared" si="5"/>
        <v>1</v>
      </c>
      <c r="AA20" s="92">
        <f t="shared" si="6"/>
        <v>2</v>
      </c>
      <c r="AB20" s="92">
        <f>IF($AA20="n/a","",IFERROR(COUNTIF($AA$2:$AA20,"="&amp;AA20),""))</f>
        <v>2</v>
      </c>
      <c r="AC20" s="92">
        <f>COUNTIF($Z$2:Z20,"&lt;"&amp;Z20)</f>
        <v>0</v>
      </c>
      <c r="AD20" s="100">
        <f t="shared" si="7"/>
        <v>75</v>
      </c>
      <c r="AE20" s="102">
        <f t="shared" si="8"/>
        <v>65</v>
      </c>
    </row>
    <row r="21" spans="1:31" x14ac:dyDescent="0.2">
      <c r="A21" s="6">
        <v>55</v>
      </c>
      <c r="B21" t="s">
        <v>102</v>
      </c>
      <c r="C21" t="str">
        <f t="shared" si="9"/>
        <v>derek poulton</v>
      </c>
      <c r="D21" s="6" t="s">
        <v>66</v>
      </c>
      <c r="E21" s="5" t="s">
        <v>141</v>
      </c>
      <c r="F21" s="5"/>
      <c r="G21" s="6" t="s">
        <v>98</v>
      </c>
      <c r="H21" s="3" t="str">
        <f t="shared" si="0"/>
        <v/>
      </c>
      <c r="I21" s="3" t="str">
        <f t="shared" si="0"/>
        <v/>
      </c>
      <c r="J21" s="3" t="str">
        <f t="shared" si="0"/>
        <v/>
      </c>
      <c r="K21" s="3" t="str">
        <f t="shared" si="0"/>
        <v/>
      </c>
      <c r="L21" s="3" t="str">
        <f t="shared" si="0"/>
        <v/>
      </c>
      <c r="M21" s="3" t="str">
        <f t="shared" si="0"/>
        <v/>
      </c>
      <c r="N21" s="3" t="str">
        <f t="shared" si="0"/>
        <v/>
      </c>
      <c r="O21" s="3" t="str">
        <f t="shared" si="0"/>
        <v/>
      </c>
      <c r="P21" s="3" t="str">
        <f t="shared" ref="P21:T21" si="14">IF($D21=P$1,$U21,"")</f>
        <v/>
      </c>
      <c r="Q21" s="3" t="str">
        <f t="shared" si="14"/>
        <v/>
      </c>
      <c r="R21" s="3" t="str">
        <f t="shared" si="14"/>
        <v/>
      </c>
      <c r="S21" s="3" t="str">
        <f t="shared" si="14"/>
        <v/>
      </c>
      <c r="T21" s="145" t="str">
        <f t="shared" si="14"/>
        <v/>
      </c>
      <c r="U21" s="271">
        <f t="shared" si="1"/>
        <v>0</v>
      </c>
      <c r="V21" s="153">
        <f t="shared" si="2"/>
        <v>0</v>
      </c>
      <c r="W21" s="273" t="str">
        <f t="shared" si="12"/>
        <v/>
      </c>
      <c r="X21" s="86" t="str">
        <f t="shared" si="4"/>
        <v/>
      </c>
      <c r="Y21" s="274">
        <f t="shared" si="11"/>
        <v>0</v>
      </c>
      <c r="Z21" s="92" t="str">
        <f t="shared" si="5"/>
        <v>n/a</v>
      </c>
      <c r="AA21" s="92" t="str">
        <f t="shared" si="6"/>
        <v>n/a</v>
      </c>
      <c r="AB21" s="92" t="str">
        <f>IF($AA21="n/a","",IFERROR(COUNTIF($AA$2:$AA21,"="&amp;AA21),""))</f>
        <v/>
      </c>
      <c r="AC21" s="92">
        <f>COUNTIF($Z$2:Z21,"&lt;"&amp;Z21)</f>
        <v>0</v>
      </c>
      <c r="AD21" s="100">
        <f t="shared" si="7"/>
        <v>0</v>
      </c>
      <c r="AE21" s="102">
        <f t="shared" si="8"/>
        <v>0</v>
      </c>
    </row>
    <row r="22" spans="1:31" x14ac:dyDescent="0.2">
      <c r="A22" s="6">
        <v>242</v>
      </c>
      <c r="B22" t="s">
        <v>88</v>
      </c>
      <c r="C22" t="str">
        <f t="shared" si="9"/>
        <v>leon bogers</v>
      </c>
      <c r="D22" s="6" t="s">
        <v>66</v>
      </c>
      <c r="E22" s="5" t="s">
        <v>142</v>
      </c>
      <c r="F22" s="5"/>
      <c r="G22" s="6" t="s">
        <v>143</v>
      </c>
      <c r="H22" s="3" t="str">
        <f t="shared" ref="H22:T34" si="15">IF($D22=H$1,$U22,"")</f>
        <v/>
      </c>
      <c r="I22" s="3" t="str">
        <f t="shared" si="15"/>
        <v/>
      </c>
      <c r="J22" s="3" t="str">
        <f t="shared" si="15"/>
        <v/>
      </c>
      <c r="K22" s="3" t="str">
        <f t="shared" si="15"/>
        <v/>
      </c>
      <c r="L22" s="3" t="str">
        <f t="shared" si="15"/>
        <v/>
      </c>
      <c r="M22" s="3" t="str">
        <f t="shared" si="15"/>
        <v/>
      </c>
      <c r="N22" s="3" t="str">
        <f t="shared" si="15"/>
        <v/>
      </c>
      <c r="O22" s="3" t="str">
        <f t="shared" si="15"/>
        <v/>
      </c>
      <c r="P22" s="3" t="str">
        <f t="shared" si="15"/>
        <v/>
      </c>
      <c r="Q22" s="3" t="str">
        <f t="shared" si="15"/>
        <v/>
      </c>
      <c r="R22" s="3" t="str">
        <f t="shared" si="15"/>
        <v/>
      </c>
      <c r="S22" s="3" t="str">
        <f t="shared" si="15"/>
        <v/>
      </c>
      <c r="T22" s="145" t="str">
        <f t="shared" si="15"/>
        <v/>
      </c>
      <c r="U22" s="271">
        <f t="shared" si="1"/>
        <v>0</v>
      </c>
      <c r="V22" s="153">
        <f t="shared" si="2"/>
        <v>0</v>
      </c>
      <c r="W22" s="273" t="str">
        <f t="shared" si="12"/>
        <v/>
      </c>
      <c r="X22" s="86" t="str">
        <f t="shared" si="4"/>
        <v/>
      </c>
      <c r="Y22" s="274">
        <f t="shared" si="11"/>
        <v>0</v>
      </c>
      <c r="Z22" s="92" t="str">
        <f t="shared" si="5"/>
        <v>n/a</v>
      </c>
      <c r="AA22" s="92" t="str">
        <f t="shared" si="6"/>
        <v>n/a</v>
      </c>
      <c r="AB22" s="92" t="str">
        <f>IF($AA22="n/a","",IFERROR(COUNTIF($AA$2:$AA22,"="&amp;AA22),""))</f>
        <v/>
      </c>
      <c r="AC22" s="92">
        <f>COUNTIF($Z$2:Z22,"&lt;"&amp;Z22)</f>
        <v>0</v>
      </c>
      <c r="AD22" s="100">
        <f t="shared" si="7"/>
        <v>0</v>
      </c>
      <c r="AE22" s="102">
        <f t="shared" si="8"/>
        <v>0</v>
      </c>
    </row>
    <row r="23" spans="1:31" x14ac:dyDescent="0.2">
      <c r="A23" s="6">
        <v>241</v>
      </c>
      <c r="B23" t="s">
        <v>87</v>
      </c>
      <c r="C23" t="str">
        <f t="shared" si="9"/>
        <v>john downes</v>
      </c>
      <c r="D23" s="6" t="s">
        <v>5</v>
      </c>
      <c r="E23" s="5" t="s">
        <v>144</v>
      </c>
      <c r="F23" s="5"/>
      <c r="G23" s="6" t="s">
        <v>121</v>
      </c>
      <c r="H23" s="3" t="str">
        <f t="shared" si="15"/>
        <v/>
      </c>
      <c r="I23" s="3" t="str">
        <f t="shared" si="15"/>
        <v/>
      </c>
      <c r="J23" s="3" t="str">
        <f t="shared" si="15"/>
        <v/>
      </c>
      <c r="K23" s="3" t="str">
        <f t="shared" si="15"/>
        <v/>
      </c>
      <c r="L23" s="3" t="str">
        <f t="shared" si="15"/>
        <v/>
      </c>
      <c r="M23" s="3" t="str">
        <f t="shared" si="15"/>
        <v/>
      </c>
      <c r="N23" s="3" t="str">
        <f t="shared" si="15"/>
        <v/>
      </c>
      <c r="O23" s="3" t="str">
        <f t="shared" si="15"/>
        <v/>
      </c>
      <c r="P23" s="3" t="str">
        <f t="shared" si="15"/>
        <v/>
      </c>
      <c r="Q23" s="3" t="str">
        <f t="shared" si="15"/>
        <v/>
      </c>
      <c r="R23" s="3" t="str">
        <f t="shared" si="15"/>
        <v/>
      </c>
      <c r="S23" s="3">
        <f t="shared" si="15"/>
        <v>60</v>
      </c>
      <c r="T23" s="145" t="str">
        <f t="shared" si="15"/>
        <v/>
      </c>
      <c r="U23" s="271">
        <f t="shared" si="1"/>
        <v>60</v>
      </c>
      <c r="V23" s="153">
        <f t="shared" si="2"/>
        <v>0</v>
      </c>
      <c r="W23" s="273">
        <f t="shared" si="12"/>
        <v>95.12</v>
      </c>
      <c r="X23" s="86">
        <f t="shared" si="4"/>
        <v>5.2649999999999864</v>
      </c>
      <c r="Y23" s="274">
        <f t="shared" si="11"/>
        <v>-10</v>
      </c>
      <c r="Z23" s="92">
        <f t="shared" si="5"/>
        <v>1</v>
      </c>
      <c r="AA23" s="92">
        <f t="shared" si="6"/>
        <v>2</v>
      </c>
      <c r="AB23" s="92">
        <f>IF($AA23="n/a","",IFERROR(COUNTIF($AA$2:$AA23,"="&amp;AA23),""))</f>
        <v>3</v>
      </c>
      <c r="AC23" s="92">
        <f>COUNTIF($Z$2:Z23,"&lt;"&amp;Z23)</f>
        <v>0</v>
      </c>
      <c r="AD23" s="100">
        <f t="shared" si="7"/>
        <v>60</v>
      </c>
      <c r="AE23" s="102">
        <f t="shared" si="8"/>
        <v>50</v>
      </c>
    </row>
    <row r="24" spans="1:31" x14ac:dyDescent="0.2">
      <c r="A24" s="6">
        <v>133</v>
      </c>
      <c r="B24" t="s">
        <v>145</v>
      </c>
      <c r="C24" t="str">
        <f t="shared" si="9"/>
        <v>john mcbreen</v>
      </c>
      <c r="D24" s="6" t="s">
        <v>39</v>
      </c>
      <c r="E24" s="5" t="s">
        <v>146</v>
      </c>
      <c r="F24" s="5"/>
      <c r="G24" s="6" t="s">
        <v>109</v>
      </c>
      <c r="H24" s="3" t="str">
        <f t="shared" si="15"/>
        <v/>
      </c>
      <c r="I24" s="3" t="str">
        <f t="shared" si="15"/>
        <v/>
      </c>
      <c r="J24" s="3" t="str">
        <f t="shared" si="15"/>
        <v/>
      </c>
      <c r="K24" s="3">
        <f t="shared" si="15"/>
        <v>60</v>
      </c>
      <c r="L24" s="3" t="str">
        <f t="shared" si="15"/>
        <v/>
      </c>
      <c r="M24" s="3" t="str">
        <f t="shared" si="15"/>
        <v/>
      </c>
      <c r="N24" s="3" t="str">
        <f t="shared" si="15"/>
        <v/>
      </c>
      <c r="O24" s="3" t="str">
        <f t="shared" si="15"/>
        <v/>
      </c>
      <c r="P24" s="3" t="str">
        <f t="shared" si="15"/>
        <v/>
      </c>
      <c r="Q24" s="3" t="str">
        <f t="shared" si="15"/>
        <v/>
      </c>
      <c r="R24" s="3" t="str">
        <f t="shared" si="15"/>
        <v/>
      </c>
      <c r="S24" s="3" t="str">
        <f t="shared" si="15"/>
        <v/>
      </c>
      <c r="T24" s="145" t="str">
        <f t="shared" si="15"/>
        <v/>
      </c>
      <c r="U24" s="271">
        <f t="shared" si="1"/>
        <v>60</v>
      </c>
      <c r="V24" s="153">
        <f t="shared" si="2"/>
        <v>-45</v>
      </c>
      <c r="W24" s="273">
        <f t="shared" si="12"/>
        <v>86.483000000000004</v>
      </c>
      <c r="X24" s="86">
        <f t="shared" si="4"/>
        <v>14.86099999999999</v>
      </c>
      <c r="Y24" s="274">
        <f t="shared" si="11"/>
        <v>-10</v>
      </c>
      <c r="Z24" s="92">
        <f t="shared" si="5"/>
        <v>5</v>
      </c>
      <c r="AA24" s="92">
        <f t="shared" si="6"/>
        <v>10</v>
      </c>
      <c r="AB24" s="92">
        <f>IF($AA24="n/a","",IFERROR(COUNTIF($AA$2:$AA24,"="&amp;AA24),""))</f>
        <v>3</v>
      </c>
      <c r="AC24" s="92">
        <f>COUNTIF($Z$2:Z24,"&lt;"&amp;Z24)</f>
        <v>7</v>
      </c>
      <c r="AD24" s="100">
        <f t="shared" si="7"/>
        <v>15</v>
      </c>
      <c r="AE24" s="102">
        <f t="shared" si="8"/>
        <v>5</v>
      </c>
    </row>
    <row r="25" spans="1:31" x14ac:dyDescent="0.2">
      <c r="A25" s="6">
        <v>17</v>
      </c>
      <c r="B25" t="s">
        <v>81</v>
      </c>
      <c r="C25" t="str">
        <f t="shared" si="9"/>
        <v>craig baird</v>
      </c>
      <c r="D25" s="6" t="s">
        <v>22</v>
      </c>
      <c r="E25" s="5" t="s">
        <v>147</v>
      </c>
      <c r="F25" s="5"/>
      <c r="G25" s="6" t="s">
        <v>109</v>
      </c>
      <c r="H25" s="3" t="str">
        <f t="shared" si="15"/>
        <v/>
      </c>
      <c r="I25" s="3" t="str">
        <f t="shared" si="15"/>
        <v/>
      </c>
      <c r="J25" s="3" t="str">
        <f t="shared" si="15"/>
        <v/>
      </c>
      <c r="K25" s="3" t="str">
        <f t="shared" si="15"/>
        <v/>
      </c>
      <c r="L25" s="3" t="str">
        <f t="shared" si="15"/>
        <v/>
      </c>
      <c r="M25" s="3" t="str">
        <f t="shared" si="15"/>
        <v/>
      </c>
      <c r="N25" s="3" t="str">
        <f t="shared" si="15"/>
        <v/>
      </c>
      <c r="O25" s="3" t="str">
        <f t="shared" si="15"/>
        <v/>
      </c>
      <c r="P25" s="3" t="str">
        <f t="shared" si="15"/>
        <v/>
      </c>
      <c r="Q25" s="3" t="str">
        <f t="shared" si="15"/>
        <v/>
      </c>
      <c r="R25" s="3">
        <f t="shared" si="15"/>
        <v>100</v>
      </c>
      <c r="S25" s="3" t="str">
        <f t="shared" si="15"/>
        <v/>
      </c>
      <c r="T25" s="145" t="str">
        <f t="shared" si="15"/>
        <v/>
      </c>
      <c r="U25" s="271">
        <f t="shared" si="1"/>
        <v>100</v>
      </c>
      <c r="V25" s="153">
        <f t="shared" si="2"/>
        <v>-55</v>
      </c>
      <c r="W25" s="273">
        <f t="shared" si="12"/>
        <v>95.586999999999989</v>
      </c>
      <c r="X25" s="86">
        <f t="shared" si="4"/>
        <v>6.9070000000000107</v>
      </c>
      <c r="Y25" s="274">
        <f t="shared" si="11"/>
        <v>-10</v>
      </c>
      <c r="Z25" s="92">
        <f t="shared" si="5"/>
        <v>2</v>
      </c>
      <c r="AA25" s="92">
        <f t="shared" si="6"/>
        <v>3</v>
      </c>
      <c r="AB25" s="92">
        <f>IF($AA25="n/a","",IFERROR(COUNTIF($AA$2:$AA25,"="&amp;AA25),""))</f>
        <v>1</v>
      </c>
      <c r="AC25" s="92">
        <f>COUNTIF($Z$2:Z25,"&lt;"&amp;Z25)</f>
        <v>3</v>
      </c>
      <c r="AD25" s="100">
        <f t="shared" si="7"/>
        <v>45</v>
      </c>
      <c r="AE25" s="102">
        <f t="shared" si="8"/>
        <v>35</v>
      </c>
    </row>
    <row r="26" spans="1:31" x14ac:dyDescent="0.2">
      <c r="A26" s="6">
        <v>51</v>
      </c>
      <c r="B26" t="s">
        <v>103</v>
      </c>
      <c r="C26" t="str">
        <f t="shared" si="9"/>
        <v>andrew waddleton</v>
      </c>
      <c r="D26" s="6" t="s">
        <v>66</v>
      </c>
      <c r="E26" s="5" t="s">
        <v>148</v>
      </c>
      <c r="F26" s="5"/>
      <c r="G26" s="6" t="s">
        <v>109</v>
      </c>
      <c r="H26" s="3" t="str">
        <f t="shared" si="15"/>
        <v/>
      </c>
      <c r="I26" s="3" t="str">
        <f t="shared" si="15"/>
        <v/>
      </c>
      <c r="J26" s="3" t="str">
        <f t="shared" si="15"/>
        <v/>
      </c>
      <c r="K26" s="3" t="str">
        <f t="shared" si="15"/>
        <v/>
      </c>
      <c r="L26" s="3" t="str">
        <f t="shared" si="15"/>
        <v/>
      </c>
      <c r="M26" s="3" t="str">
        <f t="shared" si="15"/>
        <v/>
      </c>
      <c r="N26" s="3" t="str">
        <f t="shared" si="15"/>
        <v/>
      </c>
      <c r="O26" s="3" t="str">
        <f t="shared" si="15"/>
        <v/>
      </c>
      <c r="P26" s="3" t="str">
        <f t="shared" si="15"/>
        <v/>
      </c>
      <c r="Q26" s="3" t="str">
        <f t="shared" si="15"/>
        <v/>
      </c>
      <c r="R26" s="3" t="str">
        <f t="shared" si="15"/>
        <v/>
      </c>
      <c r="S26" s="3" t="str">
        <f t="shared" si="15"/>
        <v/>
      </c>
      <c r="T26" s="145" t="str">
        <f t="shared" si="15"/>
        <v/>
      </c>
      <c r="U26" s="271">
        <f t="shared" si="1"/>
        <v>0</v>
      </c>
      <c r="V26" s="153">
        <f t="shared" si="2"/>
        <v>0</v>
      </c>
      <c r="W26" s="273" t="str">
        <f t="shared" si="12"/>
        <v/>
      </c>
      <c r="X26" s="86" t="str">
        <f t="shared" si="4"/>
        <v/>
      </c>
      <c r="Y26" s="274">
        <f t="shared" si="11"/>
        <v>0</v>
      </c>
      <c r="Z26" s="92" t="str">
        <f t="shared" si="5"/>
        <v>n/a</v>
      </c>
      <c r="AA26" s="92" t="str">
        <f t="shared" si="6"/>
        <v>n/a</v>
      </c>
      <c r="AB26" s="92" t="str">
        <f>IF($AA26="n/a","",IFERROR(COUNTIF($AA$2:$AA26,"="&amp;AA26),""))</f>
        <v/>
      </c>
      <c r="AC26" s="92">
        <f>COUNTIF($Z$2:Z26,"&lt;"&amp;Z26)</f>
        <v>0</v>
      </c>
      <c r="AD26" s="100">
        <f t="shared" si="7"/>
        <v>0</v>
      </c>
      <c r="AE26" s="102">
        <f t="shared" si="8"/>
        <v>0</v>
      </c>
    </row>
    <row r="27" spans="1:31" x14ac:dyDescent="0.2">
      <c r="A27" s="6"/>
      <c r="B27"/>
      <c r="C27"/>
      <c r="E27" s="5"/>
      <c r="H27" s="3" t="str">
        <f t="shared" si="15"/>
        <v/>
      </c>
      <c r="I27" s="3" t="str">
        <f t="shared" si="15"/>
        <v/>
      </c>
      <c r="J27" s="3" t="str">
        <f t="shared" si="15"/>
        <v/>
      </c>
      <c r="K27" s="3" t="str">
        <f t="shared" si="15"/>
        <v/>
      </c>
      <c r="L27" s="3" t="str">
        <f t="shared" si="15"/>
        <v/>
      </c>
      <c r="M27" s="3" t="str">
        <f t="shared" si="15"/>
        <v/>
      </c>
      <c r="N27" s="3" t="str">
        <f t="shared" si="15"/>
        <v/>
      </c>
      <c r="O27" s="3" t="str">
        <f t="shared" si="15"/>
        <v/>
      </c>
      <c r="P27" s="3" t="str">
        <f t="shared" si="15"/>
        <v/>
      </c>
      <c r="Q27" s="3" t="str">
        <f t="shared" si="15"/>
        <v/>
      </c>
      <c r="R27" s="3" t="str">
        <f t="shared" si="15"/>
        <v/>
      </c>
      <c r="S27" s="3" t="str">
        <f t="shared" si="15"/>
        <v/>
      </c>
      <c r="T27" s="145" t="str">
        <f t="shared" si="15"/>
        <v/>
      </c>
      <c r="U27" s="271">
        <f t="shared" si="1"/>
        <v>0</v>
      </c>
      <c r="V27" s="153">
        <f t="shared" si="2"/>
        <v>0</v>
      </c>
      <c r="W27" s="273" t="str">
        <f t="shared" si="12"/>
        <v/>
      </c>
      <c r="X27" s="86" t="str">
        <f t="shared" si="4"/>
        <v/>
      </c>
      <c r="Y27" s="274">
        <f t="shared" si="11"/>
        <v>0</v>
      </c>
      <c r="Z27" s="92" t="str">
        <f t="shared" si="5"/>
        <v>n/a</v>
      </c>
      <c r="AA27" s="92" t="str">
        <f t="shared" si="6"/>
        <v>n/a</v>
      </c>
      <c r="AB27" s="92" t="str">
        <f>IF($AA27="n/a","",IFERROR(COUNTIF($AA$2:$AA27,"="&amp;AA27),""))</f>
        <v/>
      </c>
      <c r="AC27" s="92">
        <f>COUNTIF($Z$2:Z27,"&lt;"&amp;Z27)</f>
        <v>0</v>
      </c>
      <c r="AD27" s="100">
        <f t="shared" si="7"/>
        <v>0</v>
      </c>
      <c r="AE27" s="102">
        <f t="shared" si="8"/>
        <v>0</v>
      </c>
    </row>
    <row r="28" spans="1:31" x14ac:dyDescent="0.2">
      <c r="A28" s="153"/>
      <c r="B28"/>
      <c r="C28"/>
      <c r="E28" s="10"/>
      <c r="H28" s="3" t="str">
        <f t="shared" si="15"/>
        <v/>
      </c>
      <c r="I28" s="3" t="str">
        <f t="shared" si="15"/>
        <v/>
      </c>
      <c r="J28" s="3" t="str">
        <f t="shared" si="15"/>
        <v/>
      </c>
      <c r="K28" s="3" t="str">
        <f t="shared" si="15"/>
        <v/>
      </c>
      <c r="L28" s="3" t="str">
        <f t="shared" si="15"/>
        <v/>
      </c>
      <c r="M28" s="3" t="str">
        <f t="shared" si="15"/>
        <v/>
      </c>
      <c r="N28" s="3" t="str">
        <f t="shared" si="15"/>
        <v/>
      </c>
      <c r="O28" s="3" t="str">
        <f t="shared" si="15"/>
        <v/>
      </c>
      <c r="P28" s="3" t="str">
        <f t="shared" si="15"/>
        <v/>
      </c>
      <c r="Q28" s="3" t="str">
        <f t="shared" si="15"/>
        <v/>
      </c>
      <c r="R28" s="3" t="str">
        <f t="shared" si="15"/>
        <v/>
      </c>
      <c r="S28" s="3" t="str">
        <f t="shared" si="15"/>
        <v/>
      </c>
      <c r="T28" s="145" t="str">
        <f t="shared" si="15"/>
        <v/>
      </c>
      <c r="U28" s="271">
        <f t="shared" si="1"/>
        <v>0</v>
      </c>
      <c r="V28" s="153">
        <f t="shared" si="2"/>
        <v>0</v>
      </c>
      <c r="W28" s="273" t="str">
        <f t="shared" si="12"/>
        <v/>
      </c>
      <c r="X28" s="86" t="str">
        <f t="shared" si="4"/>
        <v/>
      </c>
      <c r="Y28" s="274">
        <f t="shared" si="11"/>
        <v>0</v>
      </c>
      <c r="Z28" s="92" t="str">
        <f t="shared" si="5"/>
        <v>n/a</v>
      </c>
      <c r="AA28" s="92" t="str">
        <f t="shared" si="6"/>
        <v>n/a</v>
      </c>
      <c r="AB28" s="92" t="str">
        <f>IF($AA28="n/a","",IFERROR(COUNTIF($AA$2:$AA28,"="&amp;AA28),""))</f>
        <v/>
      </c>
      <c r="AC28" s="92">
        <f>COUNTIF($Z$2:Z28,"&lt;"&amp;Z28)</f>
        <v>0</v>
      </c>
      <c r="AD28" s="100">
        <f t="shared" si="7"/>
        <v>0</v>
      </c>
      <c r="AE28" s="102">
        <f t="shared" si="8"/>
        <v>0</v>
      </c>
    </row>
    <row r="29" spans="1:31" x14ac:dyDescent="0.2">
      <c r="A29" s="153"/>
      <c r="B29"/>
      <c r="C29"/>
      <c r="E29" s="10"/>
      <c r="H29" s="3" t="str">
        <f t="shared" si="15"/>
        <v/>
      </c>
      <c r="I29" s="3" t="str">
        <f t="shared" si="15"/>
        <v/>
      </c>
      <c r="J29" s="3" t="str">
        <f t="shared" si="15"/>
        <v/>
      </c>
      <c r="K29" s="3" t="str">
        <f t="shared" si="15"/>
        <v/>
      </c>
      <c r="L29" s="3" t="str">
        <f t="shared" si="15"/>
        <v/>
      </c>
      <c r="M29" s="3" t="str">
        <f t="shared" si="15"/>
        <v/>
      </c>
      <c r="N29" s="3" t="str">
        <f t="shared" si="15"/>
        <v/>
      </c>
      <c r="O29" s="3" t="str">
        <f t="shared" si="15"/>
        <v/>
      </c>
      <c r="P29" s="3" t="str">
        <f t="shared" si="15"/>
        <v/>
      </c>
      <c r="Q29" s="3" t="str">
        <f t="shared" si="15"/>
        <v/>
      </c>
      <c r="R29" s="3" t="str">
        <f t="shared" si="15"/>
        <v/>
      </c>
      <c r="S29" s="3" t="str">
        <f t="shared" si="15"/>
        <v/>
      </c>
      <c r="T29" s="145" t="str">
        <f t="shared" si="15"/>
        <v/>
      </c>
      <c r="U29" s="271">
        <f t="shared" si="1"/>
        <v>0</v>
      </c>
      <c r="V29" s="153">
        <f t="shared" si="2"/>
        <v>0</v>
      </c>
      <c r="W29" s="273" t="str">
        <f t="shared" si="12"/>
        <v/>
      </c>
      <c r="X29" s="86" t="str">
        <f t="shared" si="4"/>
        <v/>
      </c>
      <c r="Y29" s="274">
        <f t="shared" si="11"/>
        <v>0</v>
      </c>
      <c r="Z29" s="92" t="str">
        <f t="shared" si="5"/>
        <v>n/a</v>
      </c>
      <c r="AA29" s="92" t="str">
        <f t="shared" si="6"/>
        <v>n/a</v>
      </c>
      <c r="AB29" s="92" t="str">
        <f>IF($AA29="n/a","",IFERROR(COUNTIF($AA$2:$AA29,"="&amp;AA29),""))</f>
        <v/>
      </c>
      <c r="AC29" s="92">
        <f>COUNTIF($Z$2:Z29,"&lt;"&amp;Z29)</f>
        <v>0</v>
      </c>
      <c r="AD29" s="100">
        <f t="shared" si="7"/>
        <v>0</v>
      </c>
      <c r="AE29" s="102">
        <f t="shared" si="8"/>
        <v>0</v>
      </c>
    </row>
    <row r="30" spans="1:31" x14ac:dyDescent="0.2">
      <c r="A30" s="153"/>
      <c r="B30"/>
      <c r="C30"/>
      <c r="E30" s="278"/>
      <c r="F30" s="1"/>
      <c r="H30" s="3" t="str">
        <f t="shared" si="15"/>
        <v/>
      </c>
      <c r="I30" s="3" t="str">
        <f t="shared" si="15"/>
        <v/>
      </c>
      <c r="J30" s="3" t="str">
        <f t="shared" si="15"/>
        <v/>
      </c>
      <c r="K30" s="3" t="str">
        <f t="shared" si="15"/>
        <v/>
      </c>
      <c r="L30" s="3" t="str">
        <f t="shared" si="15"/>
        <v/>
      </c>
      <c r="M30" s="3" t="str">
        <f t="shared" si="15"/>
        <v/>
      </c>
      <c r="N30" s="3" t="str">
        <f t="shared" si="15"/>
        <v/>
      </c>
      <c r="O30" s="3" t="str">
        <f t="shared" si="15"/>
        <v/>
      </c>
      <c r="P30" s="3" t="str">
        <f t="shared" si="15"/>
        <v/>
      </c>
      <c r="Q30" s="3" t="str">
        <f t="shared" si="15"/>
        <v/>
      </c>
      <c r="R30" s="3" t="str">
        <f t="shared" si="15"/>
        <v/>
      </c>
      <c r="S30" s="3" t="str">
        <f t="shared" si="15"/>
        <v/>
      </c>
      <c r="T30" s="145" t="str">
        <f t="shared" si="15"/>
        <v/>
      </c>
      <c r="U30" s="271">
        <f t="shared" si="1"/>
        <v>0</v>
      </c>
      <c r="V30" s="153">
        <f t="shared" si="2"/>
        <v>0</v>
      </c>
      <c r="W30" s="273" t="str">
        <f t="shared" si="12"/>
        <v/>
      </c>
      <c r="X30" s="86" t="str">
        <f t="shared" si="4"/>
        <v/>
      </c>
      <c r="Y30" s="274">
        <f t="shared" si="11"/>
        <v>0</v>
      </c>
      <c r="Z30" s="92" t="str">
        <f t="shared" si="5"/>
        <v>n/a</v>
      </c>
      <c r="AA30" s="92" t="str">
        <f t="shared" si="6"/>
        <v>n/a</v>
      </c>
      <c r="AB30" s="92" t="str">
        <f>IF($AA30="n/a","",IFERROR(COUNTIF($AA$2:$AA30,"="&amp;AA30),""))</f>
        <v/>
      </c>
      <c r="AC30" s="92">
        <f>COUNTIF($Z$2:Z30,"&lt;"&amp;Z30)</f>
        <v>0</v>
      </c>
      <c r="AD30" s="100">
        <f t="shared" si="7"/>
        <v>0</v>
      </c>
      <c r="AE30" s="102">
        <f t="shared" si="8"/>
        <v>0</v>
      </c>
    </row>
    <row r="31" spans="1:31" x14ac:dyDescent="0.2">
      <c r="A31" s="153"/>
      <c r="B31"/>
      <c r="C31"/>
      <c r="E31" s="10"/>
      <c r="H31" s="3" t="str">
        <f t="shared" si="15"/>
        <v/>
      </c>
      <c r="I31" s="3" t="str">
        <f t="shared" si="15"/>
        <v/>
      </c>
      <c r="J31" s="3" t="str">
        <f t="shared" si="15"/>
        <v/>
      </c>
      <c r="K31" s="3" t="str">
        <f t="shared" si="15"/>
        <v/>
      </c>
      <c r="L31" s="3" t="str">
        <f t="shared" si="15"/>
        <v/>
      </c>
      <c r="M31" s="3" t="str">
        <f t="shared" si="15"/>
        <v/>
      </c>
      <c r="N31" s="3" t="str">
        <f t="shared" si="15"/>
        <v/>
      </c>
      <c r="O31" s="3" t="str">
        <f t="shared" si="15"/>
        <v/>
      </c>
      <c r="P31" s="3" t="str">
        <f t="shared" si="15"/>
        <v/>
      </c>
      <c r="Q31" s="3" t="str">
        <f t="shared" si="15"/>
        <v/>
      </c>
      <c r="R31" s="3" t="str">
        <f t="shared" si="15"/>
        <v/>
      </c>
      <c r="S31" s="3" t="str">
        <f t="shared" si="15"/>
        <v/>
      </c>
      <c r="T31" s="145" t="str">
        <f t="shared" si="15"/>
        <v/>
      </c>
      <c r="U31" s="271">
        <f t="shared" si="1"/>
        <v>0</v>
      </c>
      <c r="V31" s="153">
        <f t="shared" si="2"/>
        <v>0</v>
      </c>
      <c r="W31" s="273" t="str">
        <f t="shared" si="12"/>
        <v/>
      </c>
      <c r="X31" s="86" t="str">
        <f t="shared" si="4"/>
        <v/>
      </c>
      <c r="Y31" s="274">
        <f t="shared" si="11"/>
        <v>0</v>
      </c>
      <c r="Z31" s="92" t="str">
        <f t="shared" si="5"/>
        <v>n/a</v>
      </c>
      <c r="AA31" s="92" t="str">
        <f t="shared" si="6"/>
        <v>n/a</v>
      </c>
      <c r="AB31" s="92" t="str">
        <f>IF($AA31="n/a","",IFERROR(COUNTIF($AA$2:$AA31,"="&amp;AA31),""))</f>
        <v/>
      </c>
      <c r="AC31" s="92">
        <f>COUNTIF($Z$2:Z31,"&lt;"&amp;Z31)</f>
        <v>0</v>
      </c>
      <c r="AD31" s="100">
        <f t="shared" si="7"/>
        <v>0</v>
      </c>
      <c r="AE31" s="102">
        <f t="shared" si="8"/>
        <v>0</v>
      </c>
    </row>
    <row r="32" spans="1:31" x14ac:dyDescent="0.2">
      <c r="A32" s="153"/>
      <c r="B32"/>
      <c r="C32"/>
      <c r="E32" s="10"/>
      <c r="H32" s="3" t="str">
        <f t="shared" si="15"/>
        <v/>
      </c>
      <c r="I32" s="3" t="str">
        <f t="shared" si="15"/>
        <v/>
      </c>
      <c r="J32" s="3" t="str">
        <f t="shared" si="15"/>
        <v/>
      </c>
      <c r="K32" s="3" t="str">
        <f t="shared" si="15"/>
        <v/>
      </c>
      <c r="L32" s="3" t="str">
        <f t="shared" si="15"/>
        <v/>
      </c>
      <c r="M32" s="3" t="str">
        <f t="shared" si="15"/>
        <v/>
      </c>
      <c r="N32" s="3" t="str">
        <f t="shared" si="15"/>
        <v/>
      </c>
      <c r="O32" s="3" t="str">
        <f t="shared" si="15"/>
        <v/>
      </c>
      <c r="P32" s="3" t="str">
        <f t="shared" si="15"/>
        <v/>
      </c>
      <c r="Q32" s="3" t="str">
        <f t="shared" si="15"/>
        <v/>
      </c>
      <c r="R32" s="3" t="str">
        <f t="shared" si="15"/>
        <v/>
      </c>
      <c r="S32" s="3" t="str">
        <f t="shared" si="15"/>
        <v/>
      </c>
      <c r="T32" s="145" t="str">
        <f t="shared" si="15"/>
        <v/>
      </c>
      <c r="U32" s="271">
        <f t="shared" si="1"/>
        <v>0</v>
      </c>
      <c r="V32" s="153">
        <f t="shared" si="2"/>
        <v>0</v>
      </c>
      <c r="W32" s="273" t="str">
        <f t="shared" si="12"/>
        <v/>
      </c>
      <c r="X32" s="86" t="str">
        <f t="shared" si="4"/>
        <v/>
      </c>
      <c r="Y32" s="274">
        <f t="shared" si="11"/>
        <v>0</v>
      </c>
      <c r="Z32" s="92" t="str">
        <f t="shared" si="5"/>
        <v>n/a</v>
      </c>
      <c r="AA32" s="92" t="str">
        <f t="shared" si="6"/>
        <v>n/a</v>
      </c>
      <c r="AB32" s="92" t="str">
        <f>IF($AA32="n/a","",IFERROR(COUNTIF($AA$2:$AA32,"="&amp;AA32),""))</f>
        <v/>
      </c>
      <c r="AC32" s="92">
        <f>COUNTIF($Z$2:Z32,"&lt;"&amp;Z32)</f>
        <v>0</v>
      </c>
      <c r="AD32" s="100">
        <f t="shared" si="7"/>
        <v>0</v>
      </c>
      <c r="AE32" s="102">
        <f t="shared" si="8"/>
        <v>0</v>
      </c>
    </row>
    <row r="33" spans="1:31" x14ac:dyDescent="0.2">
      <c r="A33" s="153"/>
      <c r="B33"/>
      <c r="C33"/>
      <c r="E33" s="10"/>
      <c r="H33" s="3" t="str">
        <f t="shared" si="15"/>
        <v/>
      </c>
      <c r="I33" s="3" t="str">
        <f t="shared" si="15"/>
        <v/>
      </c>
      <c r="J33" s="3" t="str">
        <f t="shared" si="15"/>
        <v/>
      </c>
      <c r="K33" s="3" t="str">
        <f t="shared" si="15"/>
        <v/>
      </c>
      <c r="L33" s="3" t="str">
        <f t="shared" si="15"/>
        <v/>
      </c>
      <c r="M33" s="3" t="str">
        <f t="shared" si="15"/>
        <v/>
      </c>
      <c r="N33" s="3" t="str">
        <f t="shared" si="15"/>
        <v/>
      </c>
      <c r="O33" s="3" t="str">
        <f t="shared" si="15"/>
        <v/>
      </c>
      <c r="P33" s="3" t="str">
        <f t="shared" si="15"/>
        <v/>
      </c>
      <c r="Q33" s="3" t="str">
        <f t="shared" si="15"/>
        <v/>
      </c>
      <c r="R33" s="3" t="str">
        <f t="shared" si="15"/>
        <v/>
      </c>
      <c r="S33" s="3" t="str">
        <f t="shared" si="15"/>
        <v/>
      </c>
      <c r="T33" s="145" t="str">
        <f t="shared" si="15"/>
        <v/>
      </c>
      <c r="U33" s="271">
        <f t="shared" si="1"/>
        <v>0</v>
      </c>
      <c r="V33" s="153">
        <f t="shared" si="2"/>
        <v>0</v>
      </c>
      <c r="W33" s="273" t="str">
        <f t="shared" si="12"/>
        <v/>
      </c>
      <c r="X33" s="86" t="str">
        <f t="shared" si="4"/>
        <v/>
      </c>
      <c r="Y33" s="274">
        <f t="shared" si="11"/>
        <v>0</v>
      </c>
      <c r="Z33" s="92" t="str">
        <f t="shared" si="5"/>
        <v>n/a</v>
      </c>
      <c r="AA33" s="92" t="str">
        <f t="shared" si="6"/>
        <v>n/a</v>
      </c>
      <c r="AB33" s="92" t="str">
        <f>IF($AA33="n/a","",IFERROR(COUNTIF($AA$2:$AA33,"="&amp;AA33),""))</f>
        <v/>
      </c>
      <c r="AC33" s="92">
        <f>COUNTIF($Z$2:Z33,"&lt;"&amp;Z33)</f>
        <v>0</v>
      </c>
      <c r="AD33" s="100">
        <f t="shared" si="7"/>
        <v>0</v>
      </c>
      <c r="AE33" s="102">
        <f t="shared" si="8"/>
        <v>0</v>
      </c>
    </row>
    <row r="34" spans="1:31" ht="13.5" thickBot="1" x14ac:dyDescent="0.25">
      <c r="A34" s="155"/>
      <c r="B34" s="146"/>
      <c r="C34" s="146"/>
      <c r="D34" s="154"/>
      <c r="E34" s="279"/>
      <c r="F34" s="154"/>
      <c r="G34" s="154"/>
      <c r="H34" s="147" t="str">
        <f t="shared" si="15"/>
        <v/>
      </c>
      <c r="I34" s="147" t="str">
        <f t="shared" si="15"/>
        <v/>
      </c>
      <c r="J34" s="147" t="str">
        <f t="shared" si="15"/>
        <v/>
      </c>
      <c r="K34" s="147" t="str">
        <f t="shared" si="15"/>
        <v/>
      </c>
      <c r="L34" s="147" t="str">
        <f t="shared" si="15"/>
        <v/>
      </c>
      <c r="M34" s="147" t="str">
        <f t="shared" si="15"/>
        <v/>
      </c>
      <c r="N34" s="147" t="str">
        <f t="shared" si="15"/>
        <v/>
      </c>
      <c r="O34" s="147" t="str">
        <f t="shared" si="15"/>
        <v/>
      </c>
      <c r="P34" s="147" t="str">
        <f t="shared" si="15"/>
        <v/>
      </c>
      <c r="Q34" s="147" t="str">
        <f t="shared" si="15"/>
        <v/>
      </c>
      <c r="R34" s="147" t="str">
        <f t="shared" si="15"/>
        <v/>
      </c>
      <c r="S34" s="147" t="str">
        <f t="shared" si="15"/>
        <v/>
      </c>
      <c r="T34" s="148" t="str">
        <f t="shared" si="15"/>
        <v/>
      </c>
      <c r="U34" s="272">
        <f t="shared" si="1"/>
        <v>0</v>
      </c>
      <c r="V34" s="155">
        <f t="shared" si="2"/>
        <v>0</v>
      </c>
      <c r="W34" s="275" t="str">
        <f t="shared" si="12"/>
        <v/>
      </c>
      <c r="X34" s="276" t="str">
        <f t="shared" si="4"/>
        <v/>
      </c>
      <c r="Y34" s="277">
        <f t="shared" si="11"/>
        <v>0</v>
      </c>
      <c r="Z34" s="157" t="str">
        <f t="shared" si="5"/>
        <v>n/a</v>
      </c>
      <c r="AA34" s="157" t="str">
        <f t="shared" si="6"/>
        <v>n/a</v>
      </c>
      <c r="AB34" s="157" t="str">
        <f>IF($AA34="n/a","",IFERROR(COUNTIF($AA$2:$AA34,"="&amp;AA34),""))</f>
        <v/>
      </c>
      <c r="AC34" s="92">
        <f>COUNTIF($Z$2:Z34,"&lt;"&amp;Z34)</f>
        <v>0</v>
      </c>
      <c r="AD34" s="158">
        <f t="shared" si="7"/>
        <v>0</v>
      </c>
      <c r="AE34" s="103">
        <f t="shared" si="8"/>
        <v>0</v>
      </c>
    </row>
    <row r="35" spans="1:31" ht="13.5" thickBot="1" x14ac:dyDescent="0.25">
      <c r="F35" s="89"/>
      <c r="G35" s="90" t="s">
        <v>26</v>
      </c>
      <c r="H35" s="91">
        <f t="shared" ref="H35:U35" si="16">COUNT(H2:H34)</f>
        <v>0</v>
      </c>
      <c r="I35" s="91">
        <f t="shared" si="16"/>
        <v>0</v>
      </c>
      <c r="J35" s="91">
        <f t="shared" si="16"/>
        <v>1</v>
      </c>
      <c r="K35" s="91">
        <f t="shared" si="16"/>
        <v>3</v>
      </c>
      <c r="L35" s="91">
        <f t="shared" si="16"/>
        <v>3</v>
      </c>
      <c r="M35" s="91">
        <f t="shared" si="16"/>
        <v>0</v>
      </c>
      <c r="N35" s="91">
        <f t="shared" si="16"/>
        <v>3</v>
      </c>
      <c r="O35" s="91">
        <f t="shared" si="16"/>
        <v>1</v>
      </c>
      <c r="P35" s="91">
        <f t="shared" si="16"/>
        <v>0</v>
      </c>
      <c r="Q35" s="91">
        <f t="shared" si="16"/>
        <v>0</v>
      </c>
      <c r="R35" s="91">
        <f t="shared" si="16"/>
        <v>1</v>
      </c>
      <c r="S35" s="91">
        <f t="shared" si="16"/>
        <v>3</v>
      </c>
      <c r="T35" s="91">
        <f t="shared" si="16"/>
        <v>0</v>
      </c>
      <c r="U35" s="150">
        <f t="shared" si="16"/>
        <v>33</v>
      </c>
      <c r="V35" s="104"/>
      <c r="W35" s="104"/>
      <c r="Y35" s="104"/>
      <c r="Z35" s="104"/>
      <c r="AA35" s="104"/>
      <c r="AB35" s="104"/>
      <c r="AC35" s="104"/>
      <c r="AD35" s="104"/>
      <c r="AE35" s="104"/>
    </row>
    <row r="37" spans="1:31" x14ac:dyDescent="0.2">
      <c r="B37" s="1"/>
      <c r="C37" s="1"/>
      <c r="D37" s="56"/>
      <c r="V37" s="56"/>
      <c r="Z37" s="56"/>
      <c r="AA37" s="56"/>
      <c r="AB37" s="56"/>
      <c r="AC37" s="56"/>
      <c r="AD37" s="56"/>
    </row>
  </sheetData>
  <mergeCells count="1">
    <mergeCell ref="AG1:AI1"/>
  </mergeCells>
  <conditionalFormatting sqref="A2:T34 V2:Y34">
    <cfRule type="expression" dxfId="64" priority="1" stopIfTrue="1">
      <formula>$D2="SNA"</formula>
    </cfRule>
    <cfRule type="expression" dxfId="63" priority="2" stopIfTrue="1">
      <formula>$D2="SNB"</formula>
    </cfRule>
    <cfRule type="expression" dxfId="62" priority="3">
      <formula>$D2="SNC"</formula>
    </cfRule>
    <cfRule type="expression" dxfId="61" priority="4">
      <formula>$D2="SND"</formula>
    </cfRule>
    <cfRule type="expression" dxfId="60" priority="5">
      <formula>$D2="NAC"</formula>
    </cfRule>
    <cfRule type="expression" dxfId="59" priority="6">
      <formula>$D2="NBC"</formula>
    </cfRule>
    <cfRule type="expression" dxfId="58" priority="7">
      <formula>$D2="NCC"</formula>
    </cfRule>
    <cfRule type="expression" dxfId="57" priority="8">
      <formula>$D2="NDC"</formula>
    </cfRule>
    <cfRule type="expression" dxfId="56" priority="9">
      <formula>$D2="ABMOD"</formula>
    </cfRule>
    <cfRule type="expression" dxfId="55" priority="10">
      <formula>$D2="CDMOD"</formula>
    </cfRule>
    <cfRule type="expression" dxfId="54" priority="11">
      <formula>$D2="SMOD"</formula>
    </cfRule>
    <cfRule type="expression" dxfId="53" priority="12">
      <formula>$D2="RES"</formula>
    </cfRule>
    <cfRule type="expression" dxfId="52" priority="13">
      <formula>$D2="OPN"</formula>
    </cfRule>
  </conditionalFormatting>
  <pageMargins left="0.7"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57B6E-8710-48B3-8F34-3571A4BFCF16}">
  <dimension ref="A1:AI25"/>
  <sheetViews>
    <sheetView zoomScaleNormal="100" workbookViewId="0">
      <selection activeCell="A2" sqref="A2"/>
    </sheetView>
  </sheetViews>
  <sheetFormatPr defaultColWidth="8.85546875" defaultRowHeight="12.75" x14ac:dyDescent="0.2"/>
  <cols>
    <col min="1" max="1" width="8.140625" style="55" customWidth="1"/>
    <col min="2" max="2" width="24.7109375" style="6" bestFit="1" customWidth="1"/>
    <col min="3" max="3" width="20.7109375" style="6" hidden="1" customWidth="1"/>
    <col min="4" max="4" width="8.28515625" style="6" bestFit="1" customWidth="1"/>
    <col min="5" max="5" width="11.5703125" style="6" customWidth="1"/>
    <col min="6" max="6" width="15.140625" style="6" bestFit="1" customWidth="1"/>
    <col min="7" max="7" width="9.28515625" style="6" bestFit="1" customWidth="1"/>
    <col min="8" max="20" width="7.7109375" style="6" customWidth="1"/>
    <col min="21" max="21" width="6.7109375" style="6" customWidth="1"/>
    <col min="22" max="22" width="7.28515625" style="6" bestFit="1" customWidth="1"/>
    <col min="23" max="23" width="8.28515625" style="6" customWidth="1"/>
    <col min="24" max="24" width="8.85546875" style="86" customWidth="1"/>
    <col min="25" max="25" width="8.85546875" style="6" customWidth="1"/>
    <col min="26" max="26" width="14.28515625" style="6" hidden="1" customWidth="1"/>
    <col min="27" max="29" width="8.85546875" style="6" hidden="1" customWidth="1"/>
    <col min="30" max="30" width="11.42578125" style="6" hidden="1" customWidth="1"/>
    <col min="31" max="31" width="8.85546875" style="6" customWidth="1"/>
    <col min="32" max="32" width="5.85546875" style="6" customWidth="1"/>
    <col min="33" max="33" width="8.85546875" style="6"/>
    <col min="34" max="34" width="22.28515625" style="6" customWidth="1"/>
    <col min="35" max="35" width="10.28515625" style="6" customWidth="1"/>
    <col min="36" max="16384" width="8.85546875" style="6"/>
  </cols>
  <sheetData>
    <row r="1" spans="1:35" s="55" customFormat="1" ht="43.35" customHeight="1" thickBot="1" x14ac:dyDescent="0.25">
      <c r="A1" s="159" t="s">
        <v>23</v>
      </c>
      <c r="B1" s="160" t="s">
        <v>1</v>
      </c>
      <c r="C1" s="161" t="s">
        <v>1</v>
      </c>
      <c r="D1" s="161" t="s">
        <v>2</v>
      </c>
      <c r="E1" s="172" t="s">
        <v>24</v>
      </c>
      <c r="F1" s="173"/>
      <c r="G1" s="173" t="s">
        <v>25</v>
      </c>
      <c r="H1" s="162" t="s">
        <v>14</v>
      </c>
      <c r="I1" s="163" t="s">
        <v>13</v>
      </c>
      <c r="J1" s="164" t="s">
        <v>16</v>
      </c>
      <c r="K1" s="165" t="s">
        <v>39</v>
      </c>
      <c r="L1" s="166" t="s">
        <v>38</v>
      </c>
      <c r="M1" s="253" t="s">
        <v>69</v>
      </c>
      <c r="N1" s="254" t="s">
        <v>68</v>
      </c>
      <c r="O1" s="256" t="s">
        <v>37</v>
      </c>
      <c r="P1" s="257" t="s">
        <v>4</v>
      </c>
      <c r="Q1" s="167" t="s">
        <v>21</v>
      </c>
      <c r="R1" s="255" t="s">
        <v>22</v>
      </c>
      <c r="S1" s="168" t="s">
        <v>5</v>
      </c>
      <c r="T1" s="169" t="s">
        <v>3</v>
      </c>
      <c r="U1" s="151" t="s">
        <v>43</v>
      </c>
      <c r="V1" s="97" t="s">
        <v>51</v>
      </c>
      <c r="W1" s="97" t="s">
        <v>40</v>
      </c>
      <c r="X1" s="99" t="s">
        <v>41</v>
      </c>
      <c r="Y1" s="98" t="s">
        <v>42</v>
      </c>
      <c r="Z1" s="152" t="s">
        <v>49</v>
      </c>
      <c r="AA1" s="152" t="s">
        <v>2</v>
      </c>
      <c r="AB1" s="152" t="s">
        <v>53</v>
      </c>
      <c r="AC1" s="152" t="s">
        <v>45</v>
      </c>
      <c r="AD1" s="152" t="s">
        <v>50</v>
      </c>
      <c r="AE1" s="151" t="s">
        <v>54</v>
      </c>
      <c r="AG1" s="324" t="s">
        <v>62</v>
      </c>
      <c r="AH1" s="324"/>
      <c r="AI1" s="324"/>
    </row>
    <row r="2" spans="1:35" x14ac:dyDescent="0.2">
      <c r="A2" s="6">
        <v>6</v>
      </c>
      <c r="B2" s="61" t="s">
        <v>61</v>
      </c>
      <c r="C2" t="str">
        <f t="shared" ref="C2:C19" si="0">LOWER(B2)</f>
        <v>russell garner</v>
      </c>
      <c r="D2" s="6" t="s">
        <v>16</v>
      </c>
      <c r="E2" s="299" t="s">
        <v>185</v>
      </c>
      <c r="F2" s="1" t="s">
        <v>213</v>
      </c>
      <c r="G2" s="6" t="s">
        <v>181</v>
      </c>
      <c r="H2" s="170" t="str">
        <f t="shared" ref="H2:T21" si="1">IF($D2=H$1,$U2,"")</f>
        <v/>
      </c>
      <c r="I2" s="170" t="str">
        <f t="shared" si="1"/>
        <v/>
      </c>
      <c r="J2" s="170">
        <f t="shared" si="1"/>
        <v>100</v>
      </c>
      <c r="K2" s="170" t="str">
        <f t="shared" si="1"/>
        <v/>
      </c>
      <c r="L2" s="170" t="str">
        <f t="shared" si="1"/>
        <v/>
      </c>
      <c r="M2" s="170" t="str">
        <f t="shared" si="1"/>
        <v/>
      </c>
      <c r="N2" s="170" t="str">
        <f t="shared" si="1"/>
        <v/>
      </c>
      <c r="O2" s="170" t="str">
        <f t="shared" si="1"/>
        <v/>
      </c>
      <c r="P2" s="170" t="str">
        <f t="shared" si="1"/>
        <v/>
      </c>
      <c r="Q2" s="170" t="str">
        <f t="shared" si="1"/>
        <v/>
      </c>
      <c r="R2" s="170" t="str">
        <f t="shared" si="1"/>
        <v/>
      </c>
      <c r="S2" s="170" t="str">
        <f t="shared" si="1"/>
        <v/>
      </c>
      <c r="T2" s="171" t="str">
        <f t="shared" si="1"/>
        <v/>
      </c>
      <c r="U2" s="270">
        <f t="shared" ref="U2:U22" si="2">IFERROR(VLOOKUP($AB2,Points2018,2,0),0)</f>
        <v>100</v>
      </c>
      <c r="V2" s="192">
        <f t="shared" ref="V2:V22" si="3">AD2-U2</f>
        <v>0</v>
      </c>
      <c r="W2" s="267">
        <f t="shared" ref="W2" si="4">IFERROR(VLOOKUP(D2,BenchmarksRd1,3,0)*86400,"")</f>
        <v>85.46</v>
      </c>
      <c r="X2" s="268">
        <f t="shared" ref="X2:X22" si="5">IFERROR((($E2*86400)-W2),"")</f>
        <v>-0.42899999999998784</v>
      </c>
      <c r="Y2" s="269">
        <f>IF(U2=0,0,IF(X2&lt;=0,10,IF(X2&lt;0.5,5,IF(X2&lt;1,0,IF(X2&lt;2,-5,-10)))))</f>
        <v>10</v>
      </c>
      <c r="Z2" s="105">
        <f t="shared" ref="Z2:Z22" si="6">IFERROR(VLOOKUP(D2,Class2019,4,0),"n/a")</f>
        <v>6</v>
      </c>
      <c r="AA2" s="105">
        <f t="shared" ref="AA2:AA22" si="7">IFERROR(VLOOKUP(D2,Class2019,3,0),"n/a")</f>
        <v>11</v>
      </c>
      <c r="AB2" s="105">
        <f>IF($AA2="n/a","",IFERROR(COUNTIF($AA$2:$AA2,"="&amp;AA2),""))</f>
        <v>1</v>
      </c>
      <c r="AC2" s="105">
        <f>COUNTIF($Z2:Z$2,"&lt;"&amp;Z2)</f>
        <v>0</v>
      </c>
      <c r="AD2" s="135">
        <f t="shared" ref="AD2:AD22" si="8">IF($AA2="n/a",0,IFERROR(VLOOKUP(AB2+AC2,Points2019,2,0),15))</f>
        <v>100</v>
      </c>
      <c r="AE2" s="101">
        <f t="shared" ref="AE2:AE22" si="9">(U2+V2+Y2)</f>
        <v>110</v>
      </c>
      <c r="AG2" s="136" t="s">
        <v>3</v>
      </c>
      <c r="AH2" s="283" t="s">
        <v>44</v>
      </c>
      <c r="AI2" s="284">
        <v>1.1239236111111111E-3</v>
      </c>
    </row>
    <row r="3" spans="1:35" x14ac:dyDescent="0.2">
      <c r="A3" s="6">
        <v>39</v>
      </c>
      <c r="B3" t="s">
        <v>106</v>
      </c>
      <c r="C3" t="str">
        <f t="shared" si="0"/>
        <v>paul ledwith</v>
      </c>
      <c r="D3" s="6" t="s">
        <v>66</v>
      </c>
      <c r="E3" s="5" t="s">
        <v>186</v>
      </c>
      <c r="G3" s="6" t="s">
        <v>187</v>
      </c>
      <c r="H3" s="3" t="str">
        <f t="shared" si="1"/>
        <v/>
      </c>
      <c r="I3" s="3" t="str">
        <f t="shared" si="1"/>
        <v/>
      </c>
      <c r="J3" s="3" t="str">
        <f t="shared" si="1"/>
        <v/>
      </c>
      <c r="K3" s="3" t="str">
        <f t="shared" si="1"/>
        <v/>
      </c>
      <c r="L3" s="3" t="str">
        <f t="shared" si="1"/>
        <v/>
      </c>
      <c r="M3" s="3" t="str">
        <f t="shared" si="1"/>
        <v/>
      </c>
      <c r="N3" s="3" t="str">
        <f t="shared" si="1"/>
        <v/>
      </c>
      <c r="O3" s="3" t="str">
        <f t="shared" si="1"/>
        <v/>
      </c>
      <c r="P3" s="3" t="str">
        <f t="shared" si="1"/>
        <v/>
      </c>
      <c r="Q3" s="3" t="str">
        <f t="shared" si="1"/>
        <v/>
      </c>
      <c r="R3" s="3" t="str">
        <f t="shared" si="1"/>
        <v/>
      </c>
      <c r="S3" s="3" t="str">
        <f t="shared" si="1"/>
        <v/>
      </c>
      <c r="T3" s="145" t="str">
        <f t="shared" si="1"/>
        <v/>
      </c>
      <c r="U3" s="271">
        <f t="shared" si="2"/>
        <v>0</v>
      </c>
      <c r="V3" s="153">
        <f t="shared" si="3"/>
        <v>0</v>
      </c>
      <c r="W3" s="273" t="str">
        <f t="shared" ref="W3:W4" si="10">IFERROR(VLOOKUP(D3,BenchmarksRd1,3,0)*86400,"")</f>
        <v/>
      </c>
      <c r="X3" s="86" t="str">
        <f t="shared" si="5"/>
        <v/>
      </c>
      <c r="Y3" s="274">
        <f>IF(U3=0,0,IF(X3&lt;=0,10,IF(X3&lt;0.5,5,IF(X3&lt;1,0,IF(X3&lt;2,-5,-10)))))</f>
        <v>0</v>
      </c>
      <c r="Z3" s="92" t="str">
        <f t="shared" si="6"/>
        <v>n/a</v>
      </c>
      <c r="AA3" s="92" t="str">
        <f t="shared" si="7"/>
        <v>n/a</v>
      </c>
      <c r="AB3" s="92" t="str">
        <f>IF($AA3="n/a","",IFERROR(COUNTIF($AA$2:$AA3,"="&amp;AA3),""))</f>
        <v/>
      </c>
      <c r="AC3" s="92">
        <f>COUNTIF($Z$2:Z3,"&lt;"&amp;Z3)</f>
        <v>0</v>
      </c>
      <c r="AD3" s="100">
        <f t="shared" si="8"/>
        <v>0</v>
      </c>
      <c r="AE3" s="102">
        <f t="shared" si="9"/>
        <v>0</v>
      </c>
      <c r="AG3" s="137" t="s">
        <v>5</v>
      </c>
      <c r="AH3" s="285" t="s">
        <v>104</v>
      </c>
      <c r="AI3" s="286">
        <v>1.100925925925926E-3</v>
      </c>
    </row>
    <row r="4" spans="1:35" x14ac:dyDescent="0.2">
      <c r="A4" s="6">
        <v>50</v>
      </c>
      <c r="B4" t="s">
        <v>182</v>
      </c>
      <c r="C4" t="str">
        <f t="shared" si="0"/>
        <v>alan conrad</v>
      </c>
      <c r="D4" s="6" t="s">
        <v>39</v>
      </c>
      <c r="E4" s="300" t="s">
        <v>188</v>
      </c>
      <c r="G4" s="6" t="s">
        <v>189</v>
      </c>
      <c r="H4" s="3" t="str">
        <f t="shared" si="1"/>
        <v/>
      </c>
      <c r="I4" s="3" t="str">
        <f t="shared" si="1"/>
        <v/>
      </c>
      <c r="J4" s="3" t="str">
        <f t="shared" si="1"/>
        <v/>
      </c>
      <c r="K4" s="3">
        <f t="shared" si="1"/>
        <v>100</v>
      </c>
      <c r="L4" s="3" t="str">
        <f t="shared" si="1"/>
        <v/>
      </c>
      <c r="M4" s="3" t="str">
        <f t="shared" si="1"/>
        <v/>
      </c>
      <c r="N4" s="3" t="str">
        <f t="shared" si="1"/>
        <v/>
      </c>
      <c r="O4" s="3" t="str">
        <f t="shared" si="1"/>
        <v/>
      </c>
      <c r="P4" s="3" t="str">
        <f t="shared" si="1"/>
        <v/>
      </c>
      <c r="Q4" s="3" t="str">
        <f t="shared" si="1"/>
        <v/>
      </c>
      <c r="R4" s="3" t="str">
        <f t="shared" si="1"/>
        <v/>
      </c>
      <c r="S4" s="3" t="str">
        <f t="shared" si="1"/>
        <v/>
      </c>
      <c r="T4" s="145" t="str">
        <f t="shared" si="1"/>
        <v/>
      </c>
      <c r="U4" s="271">
        <f t="shared" si="2"/>
        <v>100</v>
      </c>
      <c r="V4" s="153">
        <f t="shared" si="3"/>
        <v>0</v>
      </c>
      <c r="W4" s="273">
        <f t="shared" si="10"/>
        <v>86.483000000000004</v>
      </c>
      <c r="X4" s="86">
        <f t="shared" si="5"/>
        <v>2.2350000000000136</v>
      </c>
      <c r="Y4" s="274">
        <f t="shared" ref="Y4:Y22" si="11">IF(U4=0,0,IF(X4&lt;=0,10,IF(X4&lt;0.5,5,IF(X4&lt;1,0,IF(X4&lt;2,-5,-10)))))</f>
        <v>-10</v>
      </c>
      <c r="Z4" s="92">
        <f t="shared" si="6"/>
        <v>5</v>
      </c>
      <c r="AA4" s="92">
        <f t="shared" si="7"/>
        <v>10</v>
      </c>
      <c r="AB4" s="92">
        <f>IF($AA4="n/a","",IFERROR(COUNTIF($AA$2:$AA4,"="&amp;AA4),""))</f>
        <v>1</v>
      </c>
      <c r="AC4" s="92">
        <f>COUNTIF($Z$2:Z4,"&lt;"&amp;Z4)</f>
        <v>0</v>
      </c>
      <c r="AD4" s="100">
        <f t="shared" si="8"/>
        <v>100</v>
      </c>
      <c r="AE4" s="102">
        <f t="shared" si="9"/>
        <v>90</v>
      </c>
      <c r="AG4" s="251" t="s">
        <v>4</v>
      </c>
      <c r="AH4" s="196" t="s">
        <v>81</v>
      </c>
      <c r="AI4" s="287">
        <v>1.1385995370370371E-3</v>
      </c>
    </row>
    <row r="5" spans="1:35" x14ac:dyDescent="0.2">
      <c r="A5" s="6">
        <v>255</v>
      </c>
      <c r="B5" t="s">
        <v>100</v>
      </c>
      <c r="C5" t="str">
        <f t="shared" si="0"/>
        <v>kutay dal</v>
      </c>
      <c r="D5" s="6" t="s">
        <v>38</v>
      </c>
      <c r="E5" s="300" t="s">
        <v>190</v>
      </c>
      <c r="G5" s="6" t="s">
        <v>187</v>
      </c>
      <c r="H5" s="3" t="str">
        <f t="shared" si="1"/>
        <v/>
      </c>
      <c r="I5" s="3" t="str">
        <f t="shared" si="1"/>
        <v/>
      </c>
      <c r="J5" s="3" t="str">
        <f t="shared" si="1"/>
        <v/>
      </c>
      <c r="K5" s="3" t="str">
        <f t="shared" si="1"/>
        <v/>
      </c>
      <c r="L5" s="3">
        <f t="shared" si="1"/>
        <v>100</v>
      </c>
      <c r="M5" s="3" t="str">
        <f t="shared" si="1"/>
        <v/>
      </c>
      <c r="N5" s="3" t="str">
        <f t="shared" si="1"/>
        <v/>
      </c>
      <c r="O5" s="3" t="str">
        <f t="shared" si="1"/>
        <v/>
      </c>
      <c r="P5" s="3" t="str">
        <f t="shared" si="1"/>
        <v/>
      </c>
      <c r="Q5" s="3" t="str">
        <f t="shared" si="1"/>
        <v/>
      </c>
      <c r="R5" s="3" t="str">
        <f t="shared" si="1"/>
        <v/>
      </c>
      <c r="S5" s="3" t="str">
        <f t="shared" si="1"/>
        <v/>
      </c>
      <c r="T5" s="145" t="str">
        <f t="shared" si="1"/>
        <v/>
      </c>
      <c r="U5" s="271">
        <f t="shared" si="2"/>
        <v>100</v>
      </c>
      <c r="V5" s="153">
        <f t="shared" si="3"/>
        <v>0</v>
      </c>
      <c r="W5" s="273">
        <f t="shared" ref="W5:W22" si="12">IFERROR(VLOOKUP(D5,BenchmarksRd1,3,0)*86400,"")</f>
        <v>88.372</v>
      </c>
      <c r="X5" s="86">
        <f t="shared" si="5"/>
        <v>1.4350000000000023</v>
      </c>
      <c r="Y5" s="274">
        <f t="shared" si="11"/>
        <v>-5</v>
      </c>
      <c r="Z5" s="92">
        <f t="shared" si="6"/>
        <v>5</v>
      </c>
      <c r="AA5" s="92">
        <f t="shared" si="7"/>
        <v>9</v>
      </c>
      <c r="AB5" s="92">
        <f>IF($AA5="n/a","",IFERROR(COUNTIF($AA$2:$AA5,"="&amp;AA5),""))</f>
        <v>1</v>
      </c>
      <c r="AC5" s="92">
        <f>COUNTIF($Z$2:Z5,"&lt;"&amp;Z5)</f>
        <v>0</v>
      </c>
      <c r="AD5" s="100">
        <f t="shared" si="8"/>
        <v>100</v>
      </c>
      <c r="AE5" s="102">
        <f t="shared" si="9"/>
        <v>95</v>
      </c>
      <c r="AG5" s="250" t="s">
        <v>37</v>
      </c>
      <c r="AH5" s="203" t="s">
        <v>82</v>
      </c>
      <c r="AI5" s="288">
        <v>1.0619444444444444E-3</v>
      </c>
    </row>
    <row r="6" spans="1:35" x14ac:dyDescent="0.2">
      <c r="A6" s="6">
        <v>11</v>
      </c>
      <c r="B6" t="s">
        <v>111</v>
      </c>
      <c r="C6" t="str">
        <f t="shared" si="0"/>
        <v>darren harwood</v>
      </c>
      <c r="D6" s="3" t="s">
        <v>68</v>
      </c>
      <c r="E6" s="300" t="s">
        <v>191</v>
      </c>
      <c r="G6" s="6" t="s">
        <v>192</v>
      </c>
      <c r="H6" s="3" t="str">
        <f t="shared" si="1"/>
        <v/>
      </c>
      <c r="I6" s="3" t="str">
        <f t="shared" si="1"/>
        <v/>
      </c>
      <c r="J6" s="3" t="str">
        <f t="shared" si="1"/>
        <v/>
      </c>
      <c r="K6" s="3" t="str">
        <f t="shared" si="1"/>
        <v/>
      </c>
      <c r="L6" s="3" t="str">
        <f t="shared" si="1"/>
        <v/>
      </c>
      <c r="M6" s="3" t="str">
        <f t="shared" si="1"/>
        <v/>
      </c>
      <c r="N6" s="3">
        <f t="shared" si="1"/>
        <v>100</v>
      </c>
      <c r="O6" s="3" t="str">
        <f t="shared" si="1"/>
        <v/>
      </c>
      <c r="P6" s="3" t="str">
        <f t="shared" si="1"/>
        <v/>
      </c>
      <c r="Q6" s="3" t="str">
        <f t="shared" si="1"/>
        <v/>
      </c>
      <c r="R6" s="3" t="str">
        <f t="shared" si="1"/>
        <v/>
      </c>
      <c r="S6" s="3" t="str">
        <f t="shared" si="1"/>
        <v/>
      </c>
      <c r="T6" s="145" t="str">
        <f t="shared" si="1"/>
        <v/>
      </c>
      <c r="U6" s="271">
        <f t="shared" si="2"/>
        <v>100</v>
      </c>
      <c r="V6" s="153">
        <f t="shared" si="3"/>
        <v>0</v>
      </c>
      <c r="W6" s="273">
        <f t="shared" si="12"/>
        <v>91.527999999999992</v>
      </c>
      <c r="X6" s="86">
        <f t="shared" si="5"/>
        <v>0.26800000000000068</v>
      </c>
      <c r="Y6" s="274">
        <f t="shared" si="11"/>
        <v>5</v>
      </c>
      <c r="Z6" s="92">
        <f t="shared" si="6"/>
        <v>4</v>
      </c>
      <c r="AA6" s="92">
        <f t="shared" si="7"/>
        <v>7</v>
      </c>
      <c r="AB6" s="92">
        <f>IF($AA6="n/a","",IFERROR(COUNTIF($AA$2:$AA6,"="&amp;AA6),""))</f>
        <v>1</v>
      </c>
      <c r="AC6" s="92">
        <f>COUNTIF($Z$2:Z6,"&lt;"&amp;Z6)</f>
        <v>0</v>
      </c>
      <c r="AD6" s="100">
        <f t="shared" si="8"/>
        <v>100</v>
      </c>
      <c r="AE6" s="102">
        <f t="shared" si="9"/>
        <v>105</v>
      </c>
      <c r="AG6" s="138" t="s">
        <v>22</v>
      </c>
      <c r="AH6" s="75" t="s">
        <v>65</v>
      </c>
      <c r="AI6" s="289">
        <v>1.1063310185185184E-3</v>
      </c>
    </row>
    <row r="7" spans="1:35" x14ac:dyDescent="0.2">
      <c r="A7" s="6">
        <v>62</v>
      </c>
      <c r="B7" t="s">
        <v>84</v>
      </c>
      <c r="C7" t="str">
        <f t="shared" si="0"/>
        <v>noel heritage</v>
      </c>
      <c r="D7" s="3" t="s">
        <v>38</v>
      </c>
      <c r="E7" s="300" t="s">
        <v>193</v>
      </c>
      <c r="G7" s="6" t="s">
        <v>115</v>
      </c>
      <c r="H7" s="3" t="str">
        <f t="shared" si="1"/>
        <v/>
      </c>
      <c r="I7" s="3" t="str">
        <f t="shared" si="1"/>
        <v/>
      </c>
      <c r="J7" s="3" t="str">
        <f t="shared" si="1"/>
        <v/>
      </c>
      <c r="K7" s="3" t="str">
        <f t="shared" si="1"/>
        <v/>
      </c>
      <c r="L7" s="3">
        <f t="shared" si="1"/>
        <v>75</v>
      </c>
      <c r="M7" s="3" t="str">
        <f t="shared" si="1"/>
        <v/>
      </c>
      <c r="N7" s="3" t="str">
        <f t="shared" si="1"/>
        <v/>
      </c>
      <c r="O7" s="3" t="str">
        <f t="shared" si="1"/>
        <v/>
      </c>
      <c r="P7" s="3" t="str">
        <f t="shared" si="1"/>
        <v/>
      </c>
      <c r="Q7" s="3" t="str">
        <f t="shared" si="1"/>
        <v/>
      </c>
      <c r="R7" s="3" t="str">
        <f t="shared" si="1"/>
        <v/>
      </c>
      <c r="S7" s="3" t="str">
        <f t="shared" si="1"/>
        <v/>
      </c>
      <c r="T7" s="145" t="str">
        <f t="shared" si="1"/>
        <v/>
      </c>
      <c r="U7" s="271">
        <f t="shared" si="2"/>
        <v>75</v>
      </c>
      <c r="V7" s="153">
        <f t="shared" si="3"/>
        <v>-15</v>
      </c>
      <c r="W7" s="273">
        <f t="shared" si="12"/>
        <v>88.372</v>
      </c>
      <c r="X7" s="86">
        <f t="shared" si="5"/>
        <v>3.5040000000000049</v>
      </c>
      <c r="Y7" s="274">
        <f t="shared" si="11"/>
        <v>-10</v>
      </c>
      <c r="Z7" s="92">
        <f t="shared" si="6"/>
        <v>5</v>
      </c>
      <c r="AA7" s="92">
        <f t="shared" si="7"/>
        <v>9</v>
      </c>
      <c r="AB7" s="92">
        <f>IF($AA7="n/a","",IFERROR(COUNTIF($AA$2:$AA7,"="&amp;AA7),""))</f>
        <v>2</v>
      </c>
      <c r="AC7" s="92">
        <f>COUNTIF($Z$2:Z7,"&lt;"&amp;Z7)</f>
        <v>1</v>
      </c>
      <c r="AD7" s="100">
        <f t="shared" si="8"/>
        <v>60</v>
      </c>
      <c r="AE7" s="102">
        <f t="shared" si="9"/>
        <v>50</v>
      </c>
      <c r="AG7" s="139" t="s">
        <v>21</v>
      </c>
      <c r="AH7" s="73" t="s">
        <v>80</v>
      </c>
      <c r="AI7" s="290">
        <v>1.0751388888888889E-3</v>
      </c>
    </row>
    <row r="8" spans="1:35" x14ac:dyDescent="0.2">
      <c r="A8" s="6">
        <v>10</v>
      </c>
      <c r="B8" t="s">
        <v>183</v>
      </c>
      <c r="C8" t="str">
        <f t="shared" si="0"/>
        <v>hung do</v>
      </c>
      <c r="D8" s="6" t="s">
        <v>69</v>
      </c>
      <c r="E8" s="299" t="s">
        <v>194</v>
      </c>
      <c r="F8" s="1" t="s">
        <v>213</v>
      </c>
      <c r="G8" s="6" t="s">
        <v>195</v>
      </c>
      <c r="H8" s="3" t="str">
        <f t="shared" si="1"/>
        <v/>
      </c>
      <c r="I8" s="3" t="str">
        <f t="shared" si="1"/>
        <v/>
      </c>
      <c r="J8" s="3" t="str">
        <f t="shared" si="1"/>
        <v/>
      </c>
      <c r="K8" s="3" t="str">
        <f t="shared" si="1"/>
        <v/>
      </c>
      <c r="L8" s="3" t="str">
        <f t="shared" si="1"/>
        <v/>
      </c>
      <c r="M8" s="3">
        <f t="shared" si="1"/>
        <v>100</v>
      </c>
      <c r="N8" s="3" t="str">
        <f t="shared" si="1"/>
        <v/>
      </c>
      <c r="O8" s="3" t="str">
        <f t="shared" si="1"/>
        <v/>
      </c>
      <c r="P8" s="3" t="str">
        <f t="shared" si="1"/>
        <v/>
      </c>
      <c r="Q8" s="3" t="str">
        <f t="shared" si="1"/>
        <v/>
      </c>
      <c r="R8" s="3" t="str">
        <f t="shared" si="1"/>
        <v/>
      </c>
      <c r="S8" s="3" t="str">
        <f t="shared" si="1"/>
        <v/>
      </c>
      <c r="T8" s="145" t="str">
        <f t="shared" si="1"/>
        <v/>
      </c>
      <c r="U8" s="271">
        <f t="shared" si="2"/>
        <v>100</v>
      </c>
      <c r="V8" s="153">
        <f t="shared" si="3"/>
        <v>0</v>
      </c>
      <c r="W8" s="273">
        <f t="shared" si="12"/>
        <v>96.045000000000002</v>
      </c>
      <c r="X8" s="86">
        <f t="shared" si="5"/>
        <v>-3.5010000000000048</v>
      </c>
      <c r="Y8" s="274">
        <f t="shared" si="11"/>
        <v>10</v>
      </c>
      <c r="Z8" s="92">
        <f t="shared" si="6"/>
        <v>4</v>
      </c>
      <c r="AA8" s="92">
        <f t="shared" si="7"/>
        <v>8</v>
      </c>
      <c r="AB8" s="92">
        <f>IF($AA8="n/a","",IFERROR(COUNTIF($AA$2:$AA8,"="&amp;AA8),""))</f>
        <v>1</v>
      </c>
      <c r="AC8" s="92">
        <f>COUNTIF($Z$2:Z8,"&lt;"&amp;Z8)</f>
        <v>0</v>
      </c>
      <c r="AD8" s="100">
        <f t="shared" si="8"/>
        <v>100</v>
      </c>
      <c r="AE8" s="102">
        <f t="shared" si="9"/>
        <v>110</v>
      </c>
      <c r="AG8" s="249" t="s">
        <v>68</v>
      </c>
      <c r="AH8" s="226" t="s">
        <v>105</v>
      </c>
      <c r="AI8" s="291">
        <v>1.0593518518518517E-3</v>
      </c>
    </row>
    <row r="9" spans="1:35" x14ac:dyDescent="0.2">
      <c r="A9" s="6">
        <v>68</v>
      </c>
      <c r="B9" t="s">
        <v>85</v>
      </c>
      <c r="C9" t="str">
        <f t="shared" si="0"/>
        <v>craig girvan</v>
      </c>
      <c r="D9" s="6" t="s">
        <v>39</v>
      </c>
      <c r="E9" s="300" t="s">
        <v>196</v>
      </c>
      <c r="G9" s="6" t="s">
        <v>143</v>
      </c>
      <c r="H9" s="3" t="str">
        <f t="shared" si="1"/>
        <v/>
      </c>
      <c r="I9" s="3" t="str">
        <f t="shared" si="1"/>
        <v/>
      </c>
      <c r="J9" s="3" t="str">
        <f t="shared" si="1"/>
        <v/>
      </c>
      <c r="K9" s="3">
        <f t="shared" si="1"/>
        <v>75</v>
      </c>
      <c r="L9" s="3" t="str">
        <f t="shared" si="1"/>
        <v/>
      </c>
      <c r="M9" s="3" t="str">
        <f t="shared" si="1"/>
        <v/>
      </c>
      <c r="N9" s="3" t="str">
        <f t="shared" si="1"/>
        <v/>
      </c>
      <c r="O9" s="3" t="str">
        <f t="shared" si="1"/>
        <v/>
      </c>
      <c r="P9" s="3" t="str">
        <f t="shared" si="1"/>
        <v/>
      </c>
      <c r="Q9" s="3" t="str">
        <f t="shared" si="1"/>
        <v/>
      </c>
      <c r="R9" s="3" t="str">
        <f t="shared" si="1"/>
        <v/>
      </c>
      <c r="S9" s="3" t="str">
        <f t="shared" si="1"/>
        <v/>
      </c>
      <c r="T9" s="145" t="str">
        <f t="shared" si="1"/>
        <v/>
      </c>
      <c r="U9" s="271">
        <f t="shared" si="2"/>
        <v>75</v>
      </c>
      <c r="V9" s="153">
        <f t="shared" si="3"/>
        <v>-30</v>
      </c>
      <c r="W9" s="273">
        <f t="shared" si="12"/>
        <v>86.483000000000004</v>
      </c>
      <c r="X9" s="86">
        <f t="shared" si="5"/>
        <v>6.453000000000003</v>
      </c>
      <c r="Y9" s="274">
        <f t="shared" si="11"/>
        <v>-10</v>
      </c>
      <c r="Z9" s="92">
        <f t="shared" si="6"/>
        <v>5</v>
      </c>
      <c r="AA9" s="92">
        <f t="shared" si="7"/>
        <v>10</v>
      </c>
      <c r="AB9" s="92">
        <f>IF($AA9="n/a","",IFERROR(COUNTIF($AA$2:$AA9,"="&amp;AA9),""))</f>
        <v>2</v>
      </c>
      <c r="AC9" s="92">
        <f>COUNTIF($Z$2:Z9,"&lt;"&amp;Z9)</f>
        <v>2</v>
      </c>
      <c r="AD9" s="100">
        <f t="shared" si="8"/>
        <v>45</v>
      </c>
      <c r="AE9" s="102">
        <f t="shared" si="9"/>
        <v>35</v>
      </c>
      <c r="AG9" s="248" t="s">
        <v>69</v>
      </c>
      <c r="AH9" s="237" t="s">
        <v>44</v>
      </c>
      <c r="AI9" s="292">
        <v>1.1116319444444444E-3</v>
      </c>
    </row>
    <row r="10" spans="1:35" x14ac:dyDescent="0.2">
      <c r="A10" s="6">
        <v>53</v>
      </c>
      <c r="B10" t="s">
        <v>197</v>
      </c>
      <c r="C10" t="str">
        <f t="shared" si="0"/>
        <v>fred milana</v>
      </c>
      <c r="D10" s="6" t="s">
        <v>66</v>
      </c>
      <c r="E10" s="5" t="s">
        <v>198</v>
      </c>
      <c r="G10" s="6" t="s">
        <v>199</v>
      </c>
      <c r="H10" s="3" t="str">
        <f t="shared" si="1"/>
        <v/>
      </c>
      <c r="I10" s="3" t="str">
        <f t="shared" si="1"/>
        <v/>
      </c>
      <c r="J10" s="3" t="str">
        <f t="shared" si="1"/>
        <v/>
      </c>
      <c r="K10" s="3" t="str">
        <f t="shared" si="1"/>
        <v/>
      </c>
      <c r="L10" s="3" t="str">
        <f t="shared" si="1"/>
        <v/>
      </c>
      <c r="M10" s="3" t="str">
        <f t="shared" si="1"/>
        <v/>
      </c>
      <c r="N10" s="3" t="str">
        <f t="shared" si="1"/>
        <v/>
      </c>
      <c r="O10" s="3" t="str">
        <f t="shared" si="1"/>
        <v/>
      </c>
      <c r="P10" s="3" t="str">
        <f t="shared" si="1"/>
        <v/>
      </c>
      <c r="Q10" s="3" t="str">
        <f t="shared" si="1"/>
        <v/>
      </c>
      <c r="R10" s="3" t="str">
        <f t="shared" si="1"/>
        <v/>
      </c>
      <c r="S10" s="3" t="str">
        <f t="shared" si="1"/>
        <v/>
      </c>
      <c r="T10" s="145" t="str">
        <f t="shared" si="1"/>
        <v/>
      </c>
      <c r="U10" s="271">
        <f t="shared" si="2"/>
        <v>0</v>
      </c>
      <c r="V10" s="153">
        <f t="shared" si="3"/>
        <v>0</v>
      </c>
      <c r="W10" s="273" t="str">
        <f t="shared" ref="W10:W20" si="13">IFERROR(VLOOKUP(D10,BenchmarksRd1,3,0)*86400,"")</f>
        <v/>
      </c>
      <c r="X10" s="86" t="str">
        <f t="shared" si="5"/>
        <v/>
      </c>
      <c r="Y10" s="274">
        <f t="shared" si="11"/>
        <v>0</v>
      </c>
      <c r="Z10" s="92" t="str">
        <f t="shared" si="6"/>
        <v>n/a</v>
      </c>
      <c r="AA10" s="92" t="str">
        <f t="shared" si="7"/>
        <v>n/a</v>
      </c>
      <c r="AB10" s="92" t="str">
        <f>IF($AA10="n/a","",IFERROR(COUNTIF($AA$2:$AA10,"="&amp;AA10),""))</f>
        <v/>
      </c>
      <c r="AC10" s="92">
        <f>COUNTIF($Z$2:Z10,"&lt;"&amp;Z10)</f>
        <v>0</v>
      </c>
      <c r="AD10" s="100">
        <f t="shared" si="8"/>
        <v>0</v>
      </c>
      <c r="AE10" s="102">
        <f t="shared" si="9"/>
        <v>0</v>
      </c>
      <c r="AG10" s="140" t="s">
        <v>38</v>
      </c>
      <c r="AH10" s="259" t="s">
        <v>100</v>
      </c>
      <c r="AI10" s="293">
        <v>1.022824074074074E-3</v>
      </c>
    </row>
    <row r="11" spans="1:35" x14ac:dyDescent="0.2">
      <c r="A11" s="6">
        <v>141</v>
      </c>
      <c r="B11" s="61" t="s">
        <v>119</v>
      </c>
      <c r="C11" t="str">
        <f t="shared" si="0"/>
        <v>maxwell lloyd</v>
      </c>
      <c r="D11" s="6" t="s">
        <v>38</v>
      </c>
      <c r="E11" s="300" t="s">
        <v>200</v>
      </c>
      <c r="G11" s="6" t="s">
        <v>201</v>
      </c>
      <c r="H11" s="3" t="str">
        <f t="shared" si="1"/>
        <v/>
      </c>
      <c r="I11" s="3" t="str">
        <f t="shared" si="1"/>
        <v/>
      </c>
      <c r="J11" s="3" t="str">
        <f t="shared" si="1"/>
        <v/>
      </c>
      <c r="K11" s="3" t="str">
        <f t="shared" si="1"/>
        <v/>
      </c>
      <c r="L11" s="3">
        <f t="shared" si="1"/>
        <v>60</v>
      </c>
      <c r="M11" s="3" t="str">
        <f t="shared" si="1"/>
        <v/>
      </c>
      <c r="N11" s="3" t="str">
        <f t="shared" si="1"/>
        <v/>
      </c>
      <c r="O11" s="3" t="str">
        <f t="shared" si="1"/>
        <v/>
      </c>
      <c r="P11" s="3" t="str">
        <f t="shared" si="1"/>
        <v/>
      </c>
      <c r="Q11" s="3" t="str">
        <f t="shared" si="1"/>
        <v/>
      </c>
      <c r="R11" s="3" t="str">
        <f t="shared" si="1"/>
        <v/>
      </c>
      <c r="S11" s="3" t="str">
        <f t="shared" si="1"/>
        <v/>
      </c>
      <c r="T11" s="145" t="str">
        <f t="shared" si="1"/>
        <v/>
      </c>
      <c r="U11" s="271">
        <f t="shared" si="2"/>
        <v>60</v>
      </c>
      <c r="V11" s="153">
        <f t="shared" si="3"/>
        <v>-30</v>
      </c>
      <c r="W11" s="273">
        <f t="shared" si="13"/>
        <v>88.372</v>
      </c>
      <c r="X11" s="86">
        <f t="shared" si="5"/>
        <v>5.4709999999999894</v>
      </c>
      <c r="Y11" s="274">
        <f t="shared" si="11"/>
        <v>-10</v>
      </c>
      <c r="Z11" s="92">
        <f t="shared" si="6"/>
        <v>5</v>
      </c>
      <c r="AA11" s="92">
        <f t="shared" si="7"/>
        <v>9</v>
      </c>
      <c r="AB11" s="92">
        <f>IF($AA11="n/a","",IFERROR(COUNTIF($AA$2:$AA11,"="&amp;AA11),""))</f>
        <v>3</v>
      </c>
      <c r="AC11" s="92">
        <f>COUNTIF($Z$2:Z11,"&lt;"&amp;Z11)</f>
        <v>2</v>
      </c>
      <c r="AD11" s="100">
        <f t="shared" si="8"/>
        <v>30</v>
      </c>
      <c r="AE11" s="102">
        <f t="shared" si="9"/>
        <v>20</v>
      </c>
      <c r="AG11" s="141" t="s">
        <v>39</v>
      </c>
      <c r="AH11" s="261" t="s">
        <v>67</v>
      </c>
      <c r="AI11" s="294">
        <v>1.0009606481481482E-3</v>
      </c>
    </row>
    <row r="12" spans="1:35" x14ac:dyDescent="0.2">
      <c r="A12" s="6">
        <v>711</v>
      </c>
      <c r="B12" t="s">
        <v>89</v>
      </c>
      <c r="C12" t="str">
        <f t="shared" si="0"/>
        <v>roberto ferrari</v>
      </c>
      <c r="D12" s="6" t="s">
        <v>68</v>
      </c>
      <c r="E12" s="300" t="s">
        <v>202</v>
      </c>
      <c r="G12" s="6" t="s">
        <v>121</v>
      </c>
      <c r="H12" s="3" t="str">
        <f t="shared" si="1"/>
        <v/>
      </c>
      <c r="I12" s="3" t="str">
        <f t="shared" si="1"/>
        <v/>
      </c>
      <c r="J12" s="3" t="str">
        <f t="shared" si="1"/>
        <v/>
      </c>
      <c r="K12" s="3" t="str">
        <f t="shared" si="1"/>
        <v/>
      </c>
      <c r="L12" s="3" t="str">
        <f t="shared" si="1"/>
        <v/>
      </c>
      <c r="M12" s="3" t="str">
        <f t="shared" si="1"/>
        <v/>
      </c>
      <c r="N12" s="3">
        <f t="shared" si="1"/>
        <v>75</v>
      </c>
      <c r="O12" s="3" t="str">
        <f t="shared" si="1"/>
        <v/>
      </c>
      <c r="P12" s="3" t="str">
        <f t="shared" si="1"/>
        <v/>
      </c>
      <c r="Q12" s="3" t="str">
        <f t="shared" si="1"/>
        <v/>
      </c>
      <c r="R12" s="3" t="str">
        <f t="shared" si="1"/>
        <v/>
      </c>
      <c r="S12" s="3" t="str">
        <f t="shared" si="1"/>
        <v/>
      </c>
      <c r="T12" s="145" t="str">
        <f t="shared" si="1"/>
        <v/>
      </c>
      <c r="U12" s="271">
        <f t="shared" si="2"/>
        <v>75</v>
      </c>
      <c r="V12" s="153">
        <f t="shared" si="3"/>
        <v>0</v>
      </c>
      <c r="W12" s="273">
        <f t="shared" si="13"/>
        <v>91.527999999999992</v>
      </c>
      <c r="X12" s="86">
        <f t="shared" si="5"/>
        <v>2.3199999999999932</v>
      </c>
      <c r="Y12" s="274">
        <f t="shared" si="11"/>
        <v>-10</v>
      </c>
      <c r="Z12" s="92">
        <f t="shared" si="6"/>
        <v>4</v>
      </c>
      <c r="AA12" s="92">
        <f t="shared" si="7"/>
        <v>7</v>
      </c>
      <c r="AB12" s="92">
        <f>IF($AA12="n/a","",IFERROR(COUNTIF($AA$2:$AA12,"="&amp;AA12),""))</f>
        <v>2</v>
      </c>
      <c r="AC12" s="92">
        <f>COUNTIF($Z$2:Z12,"&lt;"&amp;Z12)</f>
        <v>0</v>
      </c>
      <c r="AD12" s="100">
        <f t="shared" si="8"/>
        <v>75</v>
      </c>
      <c r="AE12" s="102">
        <f t="shared" si="9"/>
        <v>65</v>
      </c>
      <c r="AG12" s="142" t="s">
        <v>16</v>
      </c>
      <c r="AH12" s="263" t="s">
        <v>61</v>
      </c>
      <c r="AI12" s="295">
        <v>9.8912037037037024E-4</v>
      </c>
    </row>
    <row r="13" spans="1:35" x14ac:dyDescent="0.2">
      <c r="A13" s="6">
        <v>199</v>
      </c>
      <c r="B13" t="s">
        <v>203</v>
      </c>
      <c r="C13" t="str">
        <f t="shared" si="0"/>
        <v>damien costello</v>
      </c>
      <c r="D13" s="6" t="s">
        <v>38</v>
      </c>
      <c r="E13" s="5" t="s">
        <v>204</v>
      </c>
      <c r="G13" s="6" t="s">
        <v>199</v>
      </c>
      <c r="H13" s="3" t="str">
        <f t="shared" si="1"/>
        <v/>
      </c>
      <c r="I13" s="3" t="str">
        <f t="shared" si="1"/>
        <v/>
      </c>
      <c r="J13" s="3" t="str">
        <f t="shared" si="1"/>
        <v/>
      </c>
      <c r="K13" s="3" t="str">
        <f t="shared" si="1"/>
        <v/>
      </c>
      <c r="L13" s="3">
        <f t="shared" si="1"/>
        <v>45</v>
      </c>
      <c r="M13" s="3" t="str">
        <f t="shared" si="1"/>
        <v/>
      </c>
      <c r="N13" s="3" t="str">
        <f t="shared" si="1"/>
        <v/>
      </c>
      <c r="O13" s="3" t="str">
        <f t="shared" si="1"/>
        <v/>
      </c>
      <c r="P13" s="3" t="str">
        <f t="shared" si="1"/>
        <v/>
      </c>
      <c r="Q13" s="3" t="str">
        <f t="shared" si="1"/>
        <v/>
      </c>
      <c r="R13" s="3" t="str">
        <f t="shared" si="1"/>
        <v/>
      </c>
      <c r="S13" s="3" t="str">
        <f t="shared" si="1"/>
        <v/>
      </c>
      <c r="T13" s="145" t="str">
        <f t="shared" si="1"/>
        <v/>
      </c>
      <c r="U13" s="271">
        <f t="shared" si="2"/>
        <v>45</v>
      </c>
      <c r="V13" s="153">
        <f t="shared" si="3"/>
        <v>-30</v>
      </c>
      <c r="W13" s="273">
        <f t="shared" si="13"/>
        <v>88.372</v>
      </c>
      <c r="X13" s="86">
        <f t="shared" si="5"/>
        <v>6.3469999999999942</v>
      </c>
      <c r="Y13" s="274">
        <f t="shared" si="11"/>
        <v>-10</v>
      </c>
      <c r="Z13" s="92">
        <f t="shared" si="6"/>
        <v>5</v>
      </c>
      <c r="AA13" s="92">
        <f t="shared" si="7"/>
        <v>9</v>
      </c>
      <c r="AB13" s="92">
        <f>IF($AA13="n/a","",IFERROR(COUNTIF($AA$2:$AA13,"="&amp;AA13),""))</f>
        <v>4</v>
      </c>
      <c r="AC13" s="92">
        <f>COUNTIF($Z$2:Z13,"&lt;"&amp;Z13)</f>
        <v>3</v>
      </c>
      <c r="AD13" s="100">
        <f t="shared" si="8"/>
        <v>15</v>
      </c>
      <c r="AE13" s="102">
        <f t="shared" si="9"/>
        <v>5</v>
      </c>
      <c r="AG13" s="143" t="s">
        <v>13</v>
      </c>
      <c r="AH13" s="41" t="s">
        <v>106</v>
      </c>
      <c r="AI13" s="296">
        <v>9.8364583333333333E-4</v>
      </c>
    </row>
    <row r="14" spans="1:35" ht="13.5" thickBot="1" x14ac:dyDescent="0.25">
      <c r="A14" s="6">
        <v>127</v>
      </c>
      <c r="B14" s="61" t="s">
        <v>86</v>
      </c>
      <c r="C14" t="str">
        <f t="shared" si="0"/>
        <v>adrian zadro</v>
      </c>
      <c r="D14" s="6" t="s">
        <v>5</v>
      </c>
      <c r="E14" s="300" t="s">
        <v>205</v>
      </c>
      <c r="G14" s="6" t="s">
        <v>201</v>
      </c>
      <c r="H14" s="3" t="str">
        <f t="shared" si="1"/>
        <v/>
      </c>
      <c r="I14" s="3" t="str">
        <f t="shared" si="1"/>
        <v/>
      </c>
      <c r="J14" s="3" t="str">
        <f t="shared" si="1"/>
        <v/>
      </c>
      <c r="K14" s="3" t="str">
        <f t="shared" si="1"/>
        <v/>
      </c>
      <c r="L14" s="3" t="str">
        <f t="shared" si="1"/>
        <v/>
      </c>
      <c r="M14" s="3" t="str">
        <f t="shared" si="1"/>
        <v/>
      </c>
      <c r="N14" s="3" t="str">
        <f t="shared" si="1"/>
        <v/>
      </c>
      <c r="O14" s="3" t="str">
        <f t="shared" si="1"/>
        <v/>
      </c>
      <c r="P14" s="3" t="str">
        <f t="shared" si="1"/>
        <v/>
      </c>
      <c r="Q14" s="3" t="str">
        <f t="shared" si="1"/>
        <v/>
      </c>
      <c r="R14" s="3" t="str">
        <f t="shared" si="1"/>
        <v/>
      </c>
      <c r="S14" s="3">
        <f t="shared" si="1"/>
        <v>100</v>
      </c>
      <c r="T14" s="145" t="str">
        <f t="shared" si="1"/>
        <v/>
      </c>
      <c r="U14" s="271">
        <f t="shared" si="2"/>
        <v>100</v>
      </c>
      <c r="V14" s="153">
        <f t="shared" si="3"/>
        <v>0</v>
      </c>
      <c r="W14" s="273">
        <f t="shared" si="13"/>
        <v>95.12</v>
      </c>
      <c r="X14" s="86">
        <f t="shared" si="5"/>
        <v>1.2279999999999944</v>
      </c>
      <c r="Y14" s="274">
        <f t="shared" si="11"/>
        <v>-5</v>
      </c>
      <c r="Z14" s="92">
        <f t="shared" si="6"/>
        <v>1</v>
      </c>
      <c r="AA14" s="92">
        <f t="shared" si="7"/>
        <v>2</v>
      </c>
      <c r="AB14" s="92">
        <f>IF($AA14="n/a","",IFERROR(COUNTIF($AA$2:$AA14,"="&amp;AA14),""))</f>
        <v>1</v>
      </c>
      <c r="AC14" s="92">
        <f>COUNTIF($Z$2:Z14,"&lt;"&amp;Z14)</f>
        <v>0</v>
      </c>
      <c r="AD14" s="100">
        <f t="shared" si="8"/>
        <v>100</v>
      </c>
      <c r="AE14" s="102">
        <f t="shared" si="9"/>
        <v>95</v>
      </c>
      <c r="AG14" s="144" t="s">
        <v>14</v>
      </c>
      <c r="AH14" s="297" t="s">
        <v>64</v>
      </c>
      <c r="AI14" s="298">
        <v>8.9560185185185185E-4</v>
      </c>
    </row>
    <row r="15" spans="1:35" x14ac:dyDescent="0.2">
      <c r="A15" s="6">
        <v>58</v>
      </c>
      <c r="B15" t="s">
        <v>206</v>
      </c>
      <c r="C15" t="str">
        <f t="shared" si="0"/>
        <v>murray seymour</v>
      </c>
      <c r="D15" s="6" t="s">
        <v>66</v>
      </c>
      <c r="E15" s="5" t="s">
        <v>207</v>
      </c>
      <c r="G15" s="6" t="s">
        <v>199</v>
      </c>
      <c r="H15" s="3" t="str">
        <f t="shared" si="1"/>
        <v/>
      </c>
      <c r="I15" s="3" t="str">
        <f t="shared" si="1"/>
        <v/>
      </c>
      <c r="J15" s="3" t="str">
        <f t="shared" si="1"/>
        <v/>
      </c>
      <c r="K15" s="3" t="str">
        <f t="shared" si="1"/>
        <v/>
      </c>
      <c r="L15" s="3" t="str">
        <f t="shared" si="1"/>
        <v/>
      </c>
      <c r="M15" s="3" t="str">
        <f t="shared" si="1"/>
        <v/>
      </c>
      <c r="N15" s="3" t="str">
        <f t="shared" si="1"/>
        <v/>
      </c>
      <c r="O15" s="3" t="str">
        <f t="shared" si="1"/>
        <v/>
      </c>
      <c r="P15" s="3" t="str">
        <f t="shared" si="1"/>
        <v/>
      </c>
      <c r="Q15" s="3" t="str">
        <f t="shared" si="1"/>
        <v/>
      </c>
      <c r="R15" s="3" t="str">
        <f t="shared" si="1"/>
        <v/>
      </c>
      <c r="S15" s="3" t="str">
        <f t="shared" si="1"/>
        <v/>
      </c>
      <c r="T15" s="145" t="str">
        <f t="shared" si="1"/>
        <v/>
      </c>
      <c r="U15" s="271">
        <f t="shared" si="2"/>
        <v>0</v>
      </c>
      <c r="V15" s="153">
        <f t="shared" si="3"/>
        <v>0</v>
      </c>
      <c r="W15" s="273" t="str">
        <f t="shared" si="13"/>
        <v/>
      </c>
      <c r="X15" s="86" t="str">
        <f t="shared" si="5"/>
        <v/>
      </c>
      <c r="Y15" s="274">
        <f t="shared" si="11"/>
        <v>0</v>
      </c>
      <c r="Z15" s="92" t="str">
        <f t="shared" si="6"/>
        <v>n/a</v>
      </c>
      <c r="AA15" s="92" t="str">
        <f t="shared" si="7"/>
        <v>n/a</v>
      </c>
      <c r="AB15" s="92" t="str">
        <f>IF($AA15="n/a","",IFERROR(COUNTIF($AA$2:$AA15,"="&amp;AA15),""))</f>
        <v/>
      </c>
      <c r="AC15" s="92">
        <f>COUNTIF($Z$2:Z15,"&lt;"&amp;Z15)</f>
        <v>0</v>
      </c>
      <c r="AD15" s="100">
        <f t="shared" si="8"/>
        <v>0</v>
      </c>
      <c r="AE15" s="102">
        <f t="shared" si="9"/>
        <v>0</v>
      </c>
    </row>
    <row r="16" spans="1:35" x14ac:dyDescent="0.2">
      <c r="A16" s="6">
        <v>242</v>
      </c>
      <c r="B16" t="s">
        <v>88</v>
      </c>
      <c r="C16" t="str">
        <f t="shared" si="0"/>
        <v>leon bogers</v>
      </c>
      <c r="D16" s="6" t="s">
        <v>66</v>
      </c>
      <c r="E16" s="5" t="s">
        <v>208</v>
      </c>
      <c r="G16" s="6" t="s">
        <v>199</v>
      </c>
      <c r="H16" s="3" t="str">
        <f t="shared" si="1"/>
        <v/>
      </c>
      <c r="I16" s="3" t="str">
        <f t="shared" si="1"/>
        <v/>
      </c>
      <c r="J16" s="3" t="str">
        <f t="shared" si="1"/>
        <v/>
      </c>
      <c r="K16" s="3" t="str">
        <f t="shared" si="1"/>
        <v/>
      </c>
      <c r="L16" s="3" t="str">
        <f t="shared" si="1"/>
        <v/>
      </c>
      <c r="M16" s="3" t="str">
        <f t="shared" si="1"/>
        <v/>
      </c>
      <c r="N16" s="3" t="str">
        <f t="shared" si="1"/>
        <v/>
      </c>
      <c r="O16" s="3" t="str">
        <f t="shared" si="1"/>
        <v/>
      </c>
      <c r="P16" s="3" t="str">
        <f t="shared" si="1"/>
        <v/>
      </c>
      <c r="Q16" s="3" t="str">
        <f t="shared" si="1"/>
        <v/>
      </c>
      <c r="R16" s="3" t="str">
        <f t="shared" si="1"/>
        <v/>
      </c>
      <c r="S16" s="3" t="str">
        <f t="shared" si="1"/>
        <v/>
      </c>
      <c r="T16" s="145" t="str">
        <f t="shared" si="1"/>
        <v/>
      </c>
      <c r="U16" s="271">
        <f t="shared" si="2"/>
        <v>0</v>
      </c>
      <c r="V16" s="153">
        <f t="shared" si="3"/>
        <v>0</v>
      </c>
      <c r="W16" s="273" t="str">
        <f t="shared" si="13"/>
        <v/>
      </c>
      <c r="X16" s="86" t="str">
        <f t="shared" si="5"/>
        <v/>
      </c>
      <c r="Y16" s="274">
        <f t="shared" si="11"/>
        <v>0</v>
      </c>
      <c r="Z16" s="92" t="str">
        <f t="shared" si="6"/>
        <v>n/a</v>
      </c>
      <c r="AA16" s="92" t="str">
        <f t="shared" si="7"/>
        <v>n/a</v>
      </c>
      <c r="AB16" s="92" t="str">
        <f>IF($AA16="n/a","",IFERROR(COUNTIF($AA$2:$AA16,"="&amp;AA16),""))</f>
        <v/>
      </c>
      <c r="AC16" s="92">
        <f>COUNTIF($Z$2:Z16,"&lt;"&amp;Z16)</f>
        <v>0</v>
      </c>
      <c r="AD16" s="100">
        <f t="shared" si="8"/>
        <v>0</v>
      </c>
      <c r="AE16" s="102">
        <f t="shared" si="9"/>
        <v>0</v>
      </c>
    </row>
    <row r="17" spans="1:31" x14ac:dyDescent="0.2">
      <c r="A17" s="6">
        <v>216</v>
      </c>
      <c r="B17" t="s">
        <v>139</v>
      </c>
      <c r="C17" t="str">
        <f t="shared" si="0"/>
        <v>jason gilholme</v>
      </c>
      <c r="D17" s="6" t="s">
        <v>5</v>
      </c>
      <c r="E17" s="300" t="s">
        <v>209</v>
      </c>
      <c r="G17" s="6" t="s">
        <v>210</v>
      </c>
      <c r="H17" s="3" t="str">
        <f t="shared" si="1"/>
        <v/>
      </c>
      <c r="I17" s="3" t="str">
        <f t="shared" si="1"/>
        <v/>
      </c>
      <c r="J17" s="3" t="str">
        <f t="shared" si="1"/>
        <v/>
      </c>
      <c r="K17" s="3" t="str">
        <f t="shared" si="1"/>
        <v/>
      </c>
      <c r="L17" s="3" t="str">
        <f t="shared" si="1"/>
        <v/>
      </c>
      <c r="M17" s="3" t="str">
        <f t="shared" si="1"/>
        <v/>
      </c>
      <c r="N17" s="3" t="str">
        <f t="shared" si="1"/>
        <v/>
      </c>
      <c r="O17" s="3" t="str">
        <f t="shared" si="1"/>
        <v/>
      </c>
      <c r="P17" s="3" t="str">
        <f t="shared" si="1"/>
        <v/>
      </c>
      <c r="Q17" s="3" t="str">
        <f t="shared" si="1"/>
        <v/>
      </c>
      <c r="R17" s="3" t="str">
        <f t="shared" si="1"/>
        <v/>
      </c>
      <c r="S17" s="3">
        <f t="shared" si="1"/>
        <v>75</v>
      </c>
      <c r="T17" s="145" t="str">
        <f t="shared" si="1"/>
        <v/>
      </c>
      <c r="U17" s="271">
        <f t="shared" si="2"/>
        <v>75</v>
      </c>
      <c r="V17" s="153">
        <f t="shared" si="3"/>
        <v>0</v>
      </c>
      <c r="W17" s="273">
        <f t="shared" si="13"/>
        <v>95.12</v>
      </c>
      <c r="X17" s="86">
        <f t="shared" si="5"/>
        <v>3.1659999999999968</v>
      </c>
      <c r="Y17" s="274">
        <f t="shared" si="11"/>
        <v>-10</v>
      </c>
      <c r="Z17" s="92">
        <f t="shared" si="6"/>
        <v>1</v>
      </c>
      <c r="AA17" s="92">
        <f t="shared" si="7"/>
        <v>2</v>
      </c>
      <c r="AB17" s="92">
        <f>IF($AA17="n/a","",IFERROR(COUNTIF($AA$2:$AA17,"="&amp;AA17),""))</f>
        <v>2</v>
      </c>
      <c r="AC17" s="92">
        <f>COUNTIF($Z$2:Z17,"&lt;"&amp;Z17)</f>
        <v>0</v>
      </c>
      <c r="AD17" s="100">
        <f t="shared" si="8"/>
        <v>75</v>
      </c>
      <c r="AE17" s="102">
        <f t="shared" si="9"/>
        <v>65</v>
      </c>
    </row>
    <row r="18" spans="1:31" x14ac:dyDescent="0.2">
      <c r="A18" s="6">
        <v>44</v>
      </c>
      <c r="B18" t="s">
        <v>145</v>
      </c>
      <c r="C18" t="str">
        <f t="shared" si="0"/>
        <v>john mcbreen</v>
      </c>
      <c r="D18" s="6" t="s">
        <v>39</v>
      </c>
      <c r="E18" s="300" t="s">
        <v>211</v>
      </c>
      <c r="G18" s="6" t="s">
        <v>135</v>
      </c>
      <c r="H18" s="3" t="str">
        <f t="shared" si="1"/>
        <v/>
      </c>
      <c r="I18" s="3" t="str">
        <f t="shared" si="1"/>
        <v/>
      </c>
      <c r="J18" s="3" t="str">
        <f t="shared" si="1"/>
        <v/>
      </c>
      <c r="K18" s="3">
        <f t="shared" si="1"/>
        <v>60</v>
      </c>
      <c r="L18" s="3" t="str">
        <f t="shared" si="1"/>
        <v/>
      </c>
      <c r="M18" s="3" t="str">
        <f t="shared" si="1"/>
        <v/>
      </c>
      <c r="N18" s="3" t="str">
        <f t="shared" si="1"/>
        <v/>
      </c>
      <c r="O18" s="3" t="str">
        <f t="shared" si="1"/>
        <v/>
      </c>
      <c r="P18" s="3" t="str">
        <f t="shared" si="1"/>
        <v/>
      </c>
      <c r="Q18" s="3" t="str">
        <f t="shared" si="1"/>
        <v/>
      </c>
      <c r="R18" s="3" t="str">
        <f t="shared" si="1"/>
        <v/>
      </c>
      <c r="S18" s="3" t="str">
        <f t="shared" si="1"/>
        <v/>
      </c>
      <c r="T18" s="145" t="str">
        <f t="shared" si="1"/>
        <v/>
      </c>
      <c r="U18" s="271">
        <f t="shared" si="2"/>
        <v>60</v>
      </c>
      <c r="V18" s="153">
        <f t="shared" si="3"/>
        <v>-45</v>
      </c>
      <c r="W18" s="273">
        <f t="shared" si="13"/>
        <v>86.483000000000004</v>
      </c>
      <c r="X18" s="86">
        <f t="shared" si="5"/>
        <v>14.266999999999996</v>
      </c>
      <c r="Y18" s="274">
        <f t="shared" si="11"/>
        <v>-10</v>
      </c>
      <c r="Z18" s="92">
        <f t="shared" si="6"/>
        <v>5</v>
      </c>
      <c r="AA18" s="92">
        <f t="shared" si="7"/>
        <v>10</v>
      </c>
      <c r="AB18" s="92">
        <f>IF($AA18="n/a","",IFERROR(COUNTIF($AA$2:$AA18,"="&amp;AA18),""))</f>
        <v>3</v>
      </c>
      <c r="AC18" s="92">
        <f>COUNTIF($Z$2:Z18,"&lt;"&amp;Z18)</f>
        <v>5</v>
      </c>
      <c r="AD18" s="100">
        <f t="shared" si="8"/>
        <v>15</v>
      </c>
      <c r="AE18" s="102">
        <f t="shared" si="9"/>
        <v>5</v>
      </c>
    </row>
    <row r="19" spans="1:31" x14ac:dyDescent="0.2">
      <c r="A19" s="6">
        <v>523</v>
      </c>
      <c r="B19" t="s">
        <v>103</v>
      </c>
      <c r="C19" t="str">
        <f t="shared" si="0"/>
        <v>andrew waddleton</v>
      </c>
      <c r="D19" s="6" t="s">
        <v>66</v>
      </c>
      <c r="E19" s="5" t="s">
        <v>212</v>
      </c>
      <c r="G19" s="6" t="s">
        <v>184</v>
      </c>
      <c r="H19" s="3" t="str">
        <f t="shared" si="1"/>
        <v/>
      </c>
      <c r="I19" s="3" t="str">
        <f t="shared" si="1"/>
        <v/>
      </c>
      <c r="J19" s="3" t="str">
        <f t="shared" si="1"/>
        <v/>
      </c>
      <c r="K19" s="3" t="str">
        <f t="shared" si="1"/>
        <v/>
      </c>
      <c r="L19" s="3" t="str">
        <f t="shared" si="1"/>
        <v/>
      </c>
      <c r="M19" s="3" t="str">
        <f t="shared" si="1"/>
        <v/>
      </c>
      <c r="N19" s="3" t="str">
        <f t="shared" si="1"/>
        <v/>
      </c>
      <c r="O19" s="3" t="str">
        <f t="shared" si="1"/>
        <v/>
      </c>
      <c r="P19" s="3" t="str">
        <f t="shared" si="1"/>
        <v/>
      </c>
      <c r="Q19" s="3" t="str">
        <f t="shared" si="1"/>
        <v/>
      </c>
      <c r="R19" s="3" t="str">
        <f t="shared" si="1"/>
        <v/>
      </c>
      <c r="S19" s="3" t="str">
        <f t="shared" si="1"/>
        <v/>
      </c>
      <c r="T19" s="145" t="str">
        <f t="shared" si="1"/>
        <v/>
      </c>
      <c r="U19" s="271">
        <f t="shared" si="2"/>
        <v>0</v>
      </c>
      <c r="V19" s="153">
        <f t="shared" si="3"/>
        <v>0</v>
      </c>
      <c r="W19" s="273" t="str">
        <f t="shared" si="13"/>
        <v/>
      </c>
      <c r="X19" s="86" t="str">
        <f t="shared" si="5"/>
        <v/>
      </c>
      <c r="Y19" s="274">
        <f t="shared" si="11"/>
        <v>0</v>
      </c>
      <c r="Z19" s="92" t="str">
        <f t="shared" si="6"/>
        <v>n/a</v>
      </c>
      <c r="AA19" s="92" t="str">
        <f t="shared" si="7"/>
        <v>n/a</v>
      </c>
      <c r="AB19" s="92" t="str">
        <f>IF($AA19="n/a","",IFERROR(COUNTIF($AA$2:$AA19,"="&amp;AA19),""))</f>
        <v/>
      </c>
      <c r="AC19" s="92">
        <f>COUNTIF($Z$2:Z19,"&lt;"&amp;Z19)</f>
        <v>0</v>
      </c>
      <c r="AD19" s="100">
        <f t="shared" si="8"/>
        <v>0</v>
      </c>
      <c r="AE19" s="102">
        <f t="shared" si="9"/>
        <v>0</v>
      </c>
    </row>
    <row r="20" spans="1:31" x14ac:dyDescent="0.2">
      <c r="A20" s="6"/>
      <c r="B20"/>
      <c r="C20"/>
      <c r="E20" s="5"/>
      <c r="F20" s="5"/>
      <c r="H20" s="3" t="str">
        <f t="shared" si="1"/>
        <v/>
      </c>
      <c r="I20" s="3" t="str">
        <f t="shared" si="1"/>
        <v/>
      </c>
      <c r="J20" s="3" t="str">
        <f t="shared" si="1"/>
        <v/>
      </c>
      <c r="K20" s="3" t="str">
        <f t="shared" si="1"/>
        <v/>
      </c>
      <c r="L20" s="3" t="str">
        <f t="shared" si="1"/>
        <v/>
      </c>
      <c r="M20" s="3" t="str">
        <f t="shared" si="1"/>
        <v/>
      </c>
      <c r="N20" s="3" t="str">
        <f t="shared" si="1"/>
        <v/>
      </c>
      <c r="O20" s="3" t="str">
        <f t="shared" si="1"/>
        <v/>
      </c>
      <c r="P20" s="3" t="str">
        <f t="shared" si="1"/>
        <v/>
      </c>
      <c r="Q20" s="3" t="str">
        <f t="shared" si="1"/>
        <v/>
      </c>
      <c r="R20" s="3" t="str">
        <f t="shared" si="1"/>
        <v/>
      </c>
      <c r="S20" s="3" t="str">
        <f t="shared" si="1"/>
        <v/>
      </c>
      <c r="T20" s="145" t="str">
        <f t="shared" si="1"/>
        <v/>
      </c>
      <c r="U20" s="271">
        <f t="shared" si="2"/>
        <v>0</v>
      </c>
      <c r="V20" s="153">
        <f t="shared" si="3"/>
        <v>0</v>
      </c>
      <c r="W20" s="273" t="str">
        <f t="shared" si="13"/>
        <v/>
      </c>
      <c r="X20" s="86" t="str">
        <f t="shared" si="5"/>
        <v/>
      </c>
      <c r="Y20" s="274">
        <f t="shared" si="11"/>
        <v>0</v>
      </c>
      <c r="Z20" s="92" t="str">
        <f t="shared" si="6"/>
        <v>n/a</v>
      </c>
      <c r="AA20" s="92" t="str">
        <f t="shared" si="7"/>
        <v>n/a</v>
      </c>
      <c r="AB20" s="92" t="str">
        <f>IF($AA20="n/a","",IFERROR(COUNTIF($AA$2:$AA20,"="&amp;AA20),""))</f>
        <v/>
      </c>
      <c r="AC20" s="92">
        <f>COUNTIF($Z$2:Z20,"&lt;"&amp;Z20)</f>
        <v>0</v>
      </c>
      <c r="AD20" s="100">
        <f t="shared" si="8"/>
        <v>0</v>
      </c>
      <c r="AE20" s="102">
        <f t="shared" si="9"/>
        <v>0</v>
      </c>
    </row>
    <row r="21" spans="1:31" x14ac:dyDescent="0.2">
      <c r="A21" s="6"/>
      <c r="B21"/>
      <c r="C21"/>
      <c r="E21" s="5"/>
      <c r="F21" s="5"/>
      <c r="H21" s="3" t="str">
        <f t="shared" si="1"/>
        <v/>
      </c>
      <c r="I21" s="3" t="str">
        <f t="shared" si="1"/>
        <v/>
      </c>
      <c r="J21" s="3" t="str">
        <f t="shared" si="1"/>
        <v/>
      </c>
      <c r="K21" s="3" t="str">
        <f t="shared" si="1"/>
        <v/>
      </c>
      <c r="L21" s="3" t="str">
        <f t="shared" si="1"/>
        <v/>
      </c>
      <c r="M21" s="3" t="str">
        <f t="shared" si="1"/>
        <v/>
      </c>
      <c r="N21" s="3" t="str">
        <f t="shared" si="1"/>
        <v/>
      </c>
      <c r="O21" s="3" t="str">
        <f t="shared" si="1"/>
        <v/>
      </c>
      <c r="P21" s="3" t="str">
        <f t="shared" ref="P21:T21" si="14">IF($D21=P$1,$U21,"")</f>
        <v/>
      </c>
      <c r="Q21" s="3" t="str">
        <f t="shared" si="14"/>
        <v/>
      </c>
      <c r="R21" s="3" t="str">
        <f t="shared" si="14"/>
        <v/>
      </c>
      <c r="S21" s="3" t="str">
        <f t="shared" si="14"/>
        <v/>
      </c>
      <c r="T21" s="145" t="str">
        <f t="shared" si="14"/>
        <v/>
      </c>
      <c r="U21" s="271">
        <f t="shared" si="2"/>
        <v>0</v>
      </c>
      <c r="V21" s="153">
        <f t="shared" si="3"/>
        <v>0</v>
      </c>
      <c r="W21" s="273" t="str">
        <f t="shared" si="12"/>
        <v/>
      </c>
      <c r="X21" s="86" t="str">
        <f t="shared" si="5"/>
        <v/>
      </c>
      <c r="Y21" s="274">
        <f t="shared" si="11"/>
        <v>0</v>
      </c>
      <c r="Z21" s="92" t="str">
        <f t="shared" si="6"/>
        <v>n/a</v>
      </c>
      <c r="AA21" s="92" t="str">
        <f t="shared" si="7"/>
        <v>n/a</v>
      </c>
      <c r="AB21" s="92" t="str">
        <f>IF($AA21="n/a","",IFERROR(COUNTIF($AA$2:$AA21,"="&amp;AA21),""))</f>
        <v/>
      </c>
      <c r="AC21" s="92">
        <f>COUNTIF($Z$2:Z21,"&lt;"&amp;Z21)</f>
        <v>0</v>
      </c>
      <c r="AD21" s="100">
        <f t="shared" si="8"/>
        <v>0</v>
      </c>
      <c r="AE21" s="102">
        <f t="shared" si="9"/>
        <v>0</v>
      </c>
    </row>
    <row r="22" spans="1:31" ht="13.5" thickBot="1" x14ac:dyDescent="0.25">
      <c r="A22" s="155"/>
      <c r="B22" s="146"/>
      <c r="C22" s="146"/>
      <c r="D22" s="154"/>
      <c r="E22" s="279"/>
      <c r="F22" s="154"/>
      <c r="G22" s="154"/>
      <c r="H22" s="147" t="str">
        <f t="shared" ref="H22:T22" si="15">IF($D22=H$1,$U22,"")</f>
        <v/>
      </c>
      <c r="I22" s="147" t="str">
        <f t="shared" si="15"/>
        <v/>
      </c>
      <c r="J22" s="147" t="str">
        <f t="shared" si="15"/>
        <v/>
      </c>
      <c r="K22" s="147" t="str">
        <f t="shared" si="15"/>
        <v/>
      </c>
      <c r="L22" s="147" t="str">
        <f t="shared" si="15"/>
        <v/>
      </c>
      <c r="M22" s="147" t="str">
        <f t="shared" si="15"/>
        <v/>
      </c>
      <c r="N22" s="147" t="str">
        <f t="shared" si="15"/>
        <v/>
      </c>
      <c r="O22" s="147" t="str">
        <f t="shared" si="15"/>
        <v/>
      </c>
      <c r="P22" s="147" t="str">
        <f t="shared" si="15"/>
        <v/>
      </c>
      <c r="Q22" s="147" t="str">
        <f t="shared" si="15"/>
        <v/>
      </c>
      <c r="R22" s="147" t="str">
        <f t="shared" si="15"/>
        <v/>
      </c>
      <c r="S22" s="147" t="str">
        <f t="shared" si="15"/>
        <v/>
      </c>
      <c r="T22" s="148" t="str">
        <f t="shared" si="15"/>
        <v/>
      </c>
      <c r="U22" s="272">
        <f t="shared" si="2"/>
        <v>0</v>
      </c>
      <c r="V22" s="155">
        <f t="shared" si="3"/>
        <v>0</v>
      </c>
      <c r="W22" s="275" t="str">
        <f t="shared" si="12"/>
        <v/>
      </c>
      <c r="X22" s="276" t="str">
        <f t="shared" si="5"/>
        <v/>
      </c>
      <c r="Y22" s="277">
        <f t="shared" si="11"/>
        <v>0</v>
      </c>
      <c r="Z22" s="157" t="str">
        <f t="shared" si="6"/>
        <v>n/a</v>
      </c>
      <c r="AA22" s="157" t="str">
        <f t="shared" si="7"/>
        <v>n/a</v>
      </c>
      <c r="AB22" s="157" t="str">
        <f>IF($AA22="n/a","",IFERROR(COUNTIF($AA$2:$AA22,"="&amp;AA22),""))</f>
        <v/>
      </c>
      <c r="AC22" s="92">
        <f>COUNTIF($Z$2:Z22,"&lt;"&amp;Z22)</f>
        <v>0</v>
      </c>
      <c r="AD22" s="158">
        <f t="shared" si="8"/>
        <v>0</v>
      </c>
      <c r="AE22" s="103">
        <f t="shared" si="9"/>
        <v>0</v>
      </c>
    </row>
    <row r="23" spans="1:31" ht="13.5" thickBot="1" x14ac:dyDescent="0.25">
      <c r="F23" s="89"/>
      <c r="G23" s="90" t="s">
        <v>26</v>
      </c>
      <c r="H23" s="91">
        <f t="shared" ref="H23:U23" si="16">COUNT(H2:H22)</f>
        <v>0</v>
      </c>
      <c r="I23" s="91">
        <f t="shared" si="16"/>
        <v>0</v>
      </c>
      <c r="J23" s="91">
        <f t="shared" si="16"/>
        <v>1</v>
      </c>
      <c r="K23" s="91">
        <f t="shared" si="16"/>
        <v>3</v>
      </c>
      <c r="L23" s="91">
        <f t="shared" si="16"/>
        <v>4</v>
      </c>
      <c r="M23" s="91">
        <f t="shared" si="16"/>
        <v>1</v>
      </c>
      <c r="N23" s="91">
        <f t="shared" si="16"/>
        <v>2</v>
      </c>
      <c r="O23" s="91">
        <f t="shared" si="16"/>
        <v>0</v>
      </c>
      <c r="P23" s="91">
        <f t="shared" si="16"/>
        <v>0</v>
      </c>
      <c r="Q23" s="91">
        <f t="shared" si="16"/>
        <v>0</v>
      </c>
      <c r="R23" s="91">
        <f t="shared" si="16"/>
        <v>0</v>
      </c>
      <c r="S23" s="91">
        <f t="shared" si="16"/>
        <v>2</v>
      </c>
      <c r="T23" s="91">
        <f t="shared" si="16"/>
        <v>0</v>
      </c>
      <c r="U23" s="150">
        <f t="shared" si="16"/>
        <v>21</v>
      </c>
      <c r="V23" s="104"/>
      <c r="W23" s="104"/>
      <c r="Y23" s="104"/>
      <c r="Z23" s="104"/>
      <c r="AA23" s="104"/>
      <c r="AB23" s="104"/>
      <c r="AC23" s="104"/>
      <c r="AD23" s="104"/>
      <c r="AE23" s="104"/>
    </row>
    <row r="25" spans="1:31" x14ac:dyDescent="0.2">
      <c r="B25" s="1"/>
      <c r="C25" s="1"/>
      <c r="D25" s="56"/>
      <c r="V25" s="56"/>
      <c r="Z25" s="56"/>
      <c r="AA25" s="56"/>
      <c r="AB25" s="56"/>
      <c r="AC25" s="56"/>
      <c r="AD25" s="56"/>
    </row>
  </sheetData>
  <mergeCells count="1">
    <mergeCell ref="AG1:AI1"/>
  </mergeCells>
  <conditionalFormatting sqref="A2:T22 V2:Y22">
    <cfRule type="expression" dxfId="51" priority="1" stopIfTrue="1">
      <formula>$D2="SNA"</formula>
    </cfRule>
    <cfRule type="expression" dxfId="50" priority="2" stopIfTrue="1">
      <formula>$D2="SNB"</formula>
    </cfRule>
    <cfRule type="expression" dxfId="49" priority="3">
      <formula>$D2="SNC"</formula>
    </cfRule>
    <cfRule type="expression" dxfId="48" priority="4">
      <formula>$D2="SND"</formula>
    </cfRule>
    <cfRule type="expression" dxfId="47" priority="5">
      <formula>$D2="NAC"</formula>
    </cfRule>
    <cfRule type="expression" dxfId="46" priority="6">
      <formula>$D2="NBC"</formula>
    </cfRule>
    <cfRule type="expression" dxfId="45" priority="7">
      <formula>$D2="NCC"</formula>
    </cfRule>
    <cfRule type="expression" dxfId="44" priority="8">
      <formula>$D2="NDC"</formula>
    </cfRule>
    <cfRule type="expression" dxfId="43" priority="9">
      <formula>$D2="ABMOD"</formula>
    </cfRule>
    <cfRule type="expression" dxfId="42" priority="10">
      <formula>$D2="CDMOD"</formula>
    </cfRule>
    <cfRule type="expression" dxfId="41" priority="11">
      <formula>$D2="SMOD"</formula>
    </cfRule>
    <cfRule type="expression" dxfId="40" priority="12">
      <formula>$D2="RES"</formula>
    </cfRule>
    <cfRule type="expression" dxfId="39" priority="13">
      <formula>$D2="OPN"</formula>
    </cfRule>
  </conditionalFormatting>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8DD96-4361-4918-8C88-5AE28DC28DC0}">
  <dimension ref="A1:AI31"/>
  <sheetViews>
    <sheetView zoomScaleNormal="100" workbookViewId="0">
      <selection activeCell="A2" sqref="A2"/>
    </sheetView>
  </sheetViews>
  <sheetFormatPr defaultColWidth="8.85546875" defaultRowHeight="12.75" x14ac:dyDescent="0.2"/>
  <cols>
    <col min="1" max="1" width="8.140625" style="55" customWidth="1"/>
    <col min="2" max="2" width="24.7109375" style="6" bestFit="1" customWidth="1"/>
    <col min="3" max="3" width="20.7109375" style="6" hidden="1" customWidth="1"/>
    <col min="4" max="4" width="8.28515625" style="6" bestFit="1" customWidth="1"/>
    <col min="5" max="5" width="11.5703125" style="6" customWidth="1"/>
    <col min="6" max="6" width="15.140625" style="6" bestFit="1" customWidth="1"/>
    <col min="7" max="7" width="9.28515625" style="6" bestFit="1" customWidth="1"/>
    <col min="8" max="20" width="7.7109375" style="6" customWidth="1"/>
    <col min="21" max="21" width="6.7109375" style="6" customWidth="1"/>
    <col min="22" max="22" width="7.28515625" style="6" bestFit="1" customWidth="1"/>
    <col min="23" max="23" width="8.28515625" style="6" customWidth="1"/>
    <col min="24" max="24" width="8.85546875" style="86" customWidth="1"/>
    <col min="25" max="25" width="8.85546875" style="6" customWidth="1"/>
    <col min="26" max="26" width="14.28515625" style="6" hidden="1" customWidth="1"/>
    <col min="27" max="29" width="8.85546875" style="6" hidden="1" customWidth="1"/>
    <col min="30" max="30" width="11.42578125" style="6" hidden="1" customWidth="1"/>
    <col min="31" max="31" width="8.85546875" style="6" customWidth="1"/>
    <col min="32" max="32" width="5.85546875" style="6" customWidth="1"/>
    <col min="33" max="33" width="8.85546875" style="6"/>
    <col min="34" max="34" width="22.28515625" style="6" customWidth="1"/>
    <col min="35" max="35" width="10.28515625" style="6" customWidth="1"/>
    <col min="36" max="16384" width="8.85546875" style="6"/>
  </cols>
  <sheetData>
    <row r="1" spans="1:35" s="55" customFormat="1" ht="43.35" customHeight="1" thickBot="1" x14ac:dyDescent="0.25">
      <c r="A1" s="159" t="s">
        <v>23</v>
      </c>
      <c r="B1" s="160" t="s">
        <v>1</v>
      </c>
      <c r="C1" s="161" t="s">
        <v>1</v>
      </c>
      <c r="D1" s="161" t="s">
        <v>2</v>
      </c>
      <c r="E1" s="172" t="s">
        <v>24</v>
      </c>
      <c r="F1" s="173"/>
      <c r="G1" s="173" t="s">
        <v>25</v>
      </c>
      <c r="H1" s="162" t="s">
        <v>14</v>
      </c>
      <c r="I1" s="163" t="s">
        <v>13</v>
      </c>
      <c r="J1" s="164" t="s">
        <v>16</v>
      </c>
      <c r="K1" s="165" t="s">
        <v>39</v>
      </c>
      <c r="L1" s="166" t="s">
        <v>38</v>
      </c>
      <c r="M1" s="253" t="s">
        <v>69</v>
      </c>
      <c r="N1" s="254" t="s">
        <v>68</v>
      </c>
      <c r="O1" s="256" t="s">
        <v>37</v>
      </c>
      <c r="P1" s="257" t="s">
        <v>4</v>
      </c>
      <c r="Q1" s="167" t="s">
        <v>21</v>
      </c>
      <c r="R1" s="255" t="s">
        <v>22</v>
      </c>
      <c r="S1" s="168" t="s">
        <v>5</v>
      </c>
      <c r="T1" s="169" t="s">
        <v>3</v>
      </c>
      <c r="U1" s="151" t="s">
        <v>43</v>
      </c>
      <c r="V1" s="97" t="s">
        <v>51</v>
      </c>
      <c r="W1" s="97" t="s">
        <v>40</v>
      </c>
      <c r="X1" s="99" t="s">
        <v>41</v>
      </c>
      <c r="Y1" s="98" t="s">
        <v>42</v>
      </c>
      <c r="Z1" s="152" t="s">
        <v>49</v>
      </c>
      <c r="AA1" s="152" t="s">
        <v>2</v>
      </c>
      <c r="AB1" s="152" t="s">
        <v>53</v>
      </c>
      <c r="AC1" s="152" t="s">
        <v>45</v>
      </c>
      <c r="AD1" s="152" t="s">
        <v>50</v>
      </c>
      <c r="AE1" s="151" t="s">
        <v>54</v>
      </c>
      <c r="AG1" s="324" t="s">
        <v>62</v>
      </c>
      <c r="AH1" s="324"/>
      <c r="AI1" s="324"/>
    </row>
    <row r="2" spans="1:35" x14ac:dyDescent="0.2">
      <c r="A2" s="6">
        <v>6</v>
      </c>
      <c r="B2" t="s">
        <v>61</v>
      </c>
      <c r="C2" t="str">
        <f t="shared" ref="C2:C26" si="0">LOWER(B2)</f>
        <v>russell garner</v>
      </c>
      <c r="D2" s="6" t="s">
        <v>16</v>
      </c>
      <c r="E2" s="299" t="s">
        <v>221</v>
      </c>
      <c r="F2" s="1" t="s">
        <v>253</v>
      </c>
      <c r="G2" s="6" t="s">
        <v>210</v>
      </c>
      <c r="H2" s="170" t="str">
        <f t="shared" ref="H2:T27" si="1">IF($D2=H$1,$U2,"")</f>
        <v/>
      </c>
      <c r="I2" s="170" t="str">
        <f t="shared" si="1"/>
        <v/>
      </c>
      <c r="J2" s="170">
        <f t="shared" si="1"/>
        <v>100</v>
      </c>
      <c r="K2" s="170" t="str">
        <f t="shared" si="1"/>
        <v/>
      </c>
      <c r="L2" s="170" t="str">
        <f t="shared" si="1"/>
        <v/>
      </c>
      <c r="M2" s="170" t="str">
        <f t="shared" si="1"/>
        <v/>
      </c>
      <c r="N2" s="170" t="str">
        <f t="shared" si="1"/>
        <v/>
      </c>
      <c r="O2" s="170" t="str">
        <f t="shared" si="1"/>
        <v/>
      </c>
      <c r="P2" s="170" t="str">
        <f t="shared" si="1"/>
        <v/>
      </c>
      <c r="Q2" s="170" t="str">
        <f t="shared" si="1"/>
        <v/>
      </c>
      <c r="R2" s="170" t="str">
        <f t="shared" si="1"/>
        <v/>
      </c>
      <c r="S2" s="170" t="str">
        <f t="shared" si="1"/>
        <v/>
      </c>
      <c r="T2" s="171" t="str">
        <f t="shared" si="1"/>
        <v/>
      </c>
      <c r="U2" s="270">
        <f t="shared" ref="U2:U26" si="2">IFERROR(VLOOKUP($AB2,Points2018,2,0),0)</f>
        <v>100</v>
      </c>
      <c r="V2" s="192">
        <f t="shared" ref="V2:V26" si="3">AD2-U2</f>
        <v>0</v>
      </c>
      <c r="W2" s="267">
        <f t="shared" ref="W2" si="4">IFERROR(VLOOKUP(D2,BenchmarksRd1,3,0)*86400,"")</f>
        <v>85.030999999999992</v>
      </c>
      <c r="X2" s="268">
        <f t="shared" ref="X2:X28" si="5">IFERROR((($E2*86400)-W2),"")</f>
        <v>-0.14199999999999591</v>
      </c>
      <c r="Y2" s="269">
        <f>IF(U2=0,0,IF(X2&lt;=0,10,IF(X2&lt;0.5,5,IF(X2&lt;1,0,IF(X2&lt;2,-5,-10)))))</f>
        <v>10</v>
      </c>
      <c r="Z2" s="105">
        <f t="shared" ref="Z2:Z28" si="6">IFERROR(VLOOKUP(D2,Class2019,4,0),"n/a")</f>
        <v>6</v>
      </c>
      <c r="AA2" s="105">
        <f t="shared" ref="AA2:AA28" si="7">IFERROR(VLOOKUP(D2,Class2019,3,0),"n/a")</f>
        <v>11</v>
      </c>
      <c r="AB2" s="105">
        <f>IF($AA2="n/a","",IFERROR(COUNTIF($AA$2:$AA2,"="&amp;AA2),""))</f>
        <v>1</v>
      </c>
      <c r="AC2" s="105">
        <f>COUNTIF($Z2:Z$2,"&lt;"&amp;Z2)</f>
        <v>0</v>
      </c>
      <c r="AD2" s="135">
        <f t="shared" ref="AD2:AD28" si="8">IF($AA2="n/a",0,IFERROR(VLOOKUP(AB2+AC2,Points2019,2,0),15))</f>
        <v>100</v>
      </c>
      <c r="AE2" s="101">
        <f t="shared" ref="AE2:AE28" si="9">(U2+V2+Y2)</f>
        <v>110</v>
      </c>
      <c r="AG2" s="136" t="s">
        <v>3</v>
      </c>
      <c r="AH2" s="283" t="s">
        <v>44</v>
      </c>
      <c r="AI2" s="284">
        <v>1.1239236111111111E-3</v>
      </c>
    </row>
    <row r="3" spans="1:35" x14ac:dyDescent="0.2">
      <c r="A3" s="6">
        <v>155</v>
      </c>
      <c r="B3" t="s">
        <v>100</v>
      </c>
      <c r="C3" t="str">
        <f t="shared" si="0"/>
        <v>kutay dal</v>
      </c>
      <c r="D3" s="6" t="s">
        <v>38</v>
      </c>
      <c r="E3" s="5" t="s">
        <v>222</v>
      </c>
      <c r="G3" s="6" t="s">
        <v>223</v>
      </c>
      <c r="H3" s="3" t="str">
        <f t="shared" si="1"/>
        <v/>
      </c>
      <c r="I3" s="3" t="str">
        <f t="shared" si="1"/>
        <v/>
      </c>
      <c r="J3" s="3" t="str">
        <f t="shared" si="1"/>
        <v/>
      </c>
      <c r="K3" s="3" t="str">
        <f t="shared" si="1"/>
        <v/>
      </c>
      <c r="L3" s="3">
        <f t="shared" si="1"/>
        <v>100</v>
      </c>
      <c r="M3" s="3" t="str">
        <f t="shared" si="1"/>
        <v/>
      </c>
      <c r="N3" s="3" t="str">
        <f t="shared" si="1"/>
        <v/>
      </c>
      <c r="O3" s="3" t="str">
        <f t="shared" si="1"/>
        <v/>
      </c>
      <c r="P3" s="3" t="str">
        <f t="shared" si="1"/>
        <v/>
      </c>
      <c r="Q3" s="3" t="str">
        <f t="shared" si="1"/>
        <v/>
      </c>
      <c r="R3" s="3" t="str">
        <f t="shared" si="1"/>
        <v/>
      </c>
      <c r="S3" s="3" t="str">
        <f t="shared" si="1"/>
        <v/>
      </c>
      <c r="T3" s="145" t="str">
        <f t="shared" si="1"/>
        <v/>
      </c>
      <c r="U3" s="271">
        <f t="shared" si="2"/>
        <v>100</v>
      </c>
      <c r="V3" s="153">
        <f t="shared" si="3"/>
        <v>0</v>
      </c>
      <c r="W3" s="273">
        <f t="shared" ref="W3:W4" si="10">IFERROR(VLOOKUP(D3,BenchmarksRd1,3,0)*86400,"")</f>
        <v>88.372</v>
      </c>
      <c r="X3" s="86">
        <f t="shared" si="5"/>
        <v>0.11400000000000432</v>
      </c>
      <c r="Y3" s="274">
        <f>IF(U3=0,0,IF(X3&lt;=0,10,IF(X3&lt;0.5,5,IF(X3&lt;1,0,IF(X3&lt;2,-5,-10)))))</f>
        <v>5</v>
      </c>
      <c r="Z3" s="92">
        <f t="shared" si="6"/>
        <v>5</v>
      </c>
      <c r="AA3" s="92">
        <f t="shared" si="7"/>
        <v>9</v>
      </c>
      <c r="AB3" s="92">
        <f>IF($AA3="n/a","",IFERROR(COUNTIF($AA$2:$AA3,"="&amp;AA3),""))</f>
        <v>1</v>
      </c>
      <c r="AC3" s="92">
        <f>COUNTIF($Z$2:Z3,"&lt;"&amp;Z3)</f>
        <v>0</v>
      </c>
      <c r="AD3" s="100">
        <f t="shared" si="8"/>
        <v>100</v>
      </c>
      <c r="AE3" s="102">
        <f t="shared" si="9"/>
        <v>105</v>
      </c>
      <c r="AG3" s="137" t="s">
        <v>5</v>
      </c>
      <c r="AH3" s="285" t="s">
        <v>104</v>
      </c>
      <c r="AI3" s="286">
        <v>1.100925925925926E-3</v>
      </c>
    </row>
    <row r="4" spans="1:35" x14ac:dyDescent="0.2">
      <c r="A4" s="6">
        <v>88</v>
      </c>
      <c r="B4" t="s">
        <v>82</v>
      </c>
      <c r="C4" t="str">
        <f t="shared" si="0"/>
        <v>randy stagno navarra</v>
      </c>
      <c r="D4" s="6" t="s">
        <v>13</v>
      </c>
      <c r="E4" s="5" t="s">
        <v>224</v>
      </c>
      <c r="G4" s="6" t="s">
        <v>223</v>
      </c>
      <c r="H4" s="3" t="str">
        <f t="shared" si="1"/>
        <v/>
      </c>
      <c r="I4" s="3">
        <f t="shared" si="1"/>
        <v>100</v>
      </c>
      <c r="J4" s="3" t="str">
        <f t="shared" si="1"/>
        <v/>
      </c>
      <c r="K4" s="3" t="str">
        <f t="shared" si="1"/>
        <v/>
      </c>
      <c r="L4" s="3" t="str">
        <f t="shared" si="1"/>
        <v/>
      </c>
      <c r="M4" s="3" t="str">
        <f t="shared" si="1"/>
        <v/>
      </c>
      <c r="N4" s="3" t="str">
        <f t="shared" si="1"/>
        <v/>
      </c>
      <c r="O4" s="3" t="str">
        <f t="shared" si="1"/>
        <v/>
      </c>
      <c r="P4" s="3" t="str">
        <f t="shared" si="1"/>
        <v/>
      </c>
      <c r="Q4" s="3" t="str">
        <f t="shared" si="1"/>
        <v/>
      </c>
      <c r="R4" s="3" t="str">
        <f t="shared" si="1"/>
        <v/>
      </c>
      <c r="S4" s="3" t="str">
        <f t="shared" si="1"/>
        <v/>
      </c>
      <c r="T4" s="145" t="str">
        <f t="shared" si="1"/>
        <v/>
      </c>
      <c r="U4" s="271">
        <f t="shared" si="2"/>
        <v>100</v>
      </c>
      <c r="V4" s="153">
        <f t="shared" si="3"/>
        <v>-40</v>
      </c>
      <c r="W4" s="273">
        <f t="shared" si="10"/>
        <v>84.986999999999995</v>
      </c>
      <c r="X4" s="86">
        <f t="shared" si="5"/>
        <v>3.5859999999999985</v>
      </c>
      <c r="Y4" s="274">
        <f t="shared" ref="Y4:Y26" si="11">IF(U4=0,0,IF(X4&lt;=0,10,IF(X4&lt;0.5,5,IF(X4&lt;1,0,IF(X4&lt;2,-5,-10)))))</f>
        <v>-10</v>
      </c>
      <c r="Z4" s="92">
        <f t="shared" si="6"/>
        <v>7</v>
      </c>
      <c r="AA4" s="92">
        <f t="shared" si="7"/>
        <v>12</v>
      </c>
      <c r="AB4" s="92">
        <f>IF($AA4="n/a","",IFERROR(COUNTIF($AA$2:$AA4,"="&amp;AA4),""))</f>
        <v>1</v>
      </c>
      <c r="AC4" s="92">
        <f>COUNTIF($Z$2:Z4,"&lt;"&amp;Z4)</f>
        <v>2</v>
      </c>
      <c r="AD4" s="100">
        <f t="shared" si="8"/>
        <v>60</v>
      </c>
      <c r="AE4" s="102">
        <f t="shared" si="9"/>
        <v>50</v>
      </c>
      <c r="AG4" s="251" t="s">
        <v>4</v>
      </c>
      <c r="AH4" s="196" t="s">
        <v>81</v>
      </c>
      <c r="AI4" s="287">
        <v>1.1385995370370371E-3</v>
      </c>
    </row>
    <row r="5" spans="1:35" x14ac:dyDescent="0.2">
      <c r="A5" s="6">
        <v>50</v>
      </c>
      <c r="B5" t="s">
        <v>182</v>
      </c>
      <c r="C5" t="str">
        <f t="shared" si="0"/>
        <v>alan conrad</v>
      </c>
      <c r="D5" s="6" t="s">
        <v>39</v>
      </c>
      <c r="E5" s="5" t="s">
        <v>225</v>
      </c>
      <c r="G5" s="6" t="s">
        <v>187</v>
      </c>
      <c r="H5" s="3" t="str">
        <f t="shared" si="1"/>
        <v/>
      </c>
      <c r="I5" s="3" t="str">
        <f t="shared" si="1"/>
        <v/>
      </c>
      <c r="J5" s="3" t="str">
        <f t="shared" si="1"/>
        <v/>
      </c>
      <c r="K5" s="3">
        <f t="shared" si="1"/>
        <v>100</v>
      </c>
      <c r="L5" s="3" t="str">
        <f t="shared" si="1"/>
        <v/>
      </c>
      <c r="M5" s="3" t="str">
        <f t="shared" si="1"/>
        <v/>
      </c>
      <c r="N5" s="3" t="str">
        <f t="shared" si="1"/>
        <v/>
      </c>
      <c r="O5" s="3" t="str">
        <f t="shared" si="1"/>
        <v/>
      </c>
      <c r="P5" s="3" t="str">
        <f t="shared" si="1"/>
        <v/>
      </c>
      <c r="Q5" s="3" t="str">
        <f t="shared" si="1"/>
        <v/>
      </c>
      <c r="R5" s="3" t="str">
        <f t="shared" si="1"/>
        <v/>
      </c>
      <c r="S5" s="3" t="str">
        <f t="shared" si="1"/>
        <v/>
      </c>
      <c r="T5" s="145" t="str">
        <f t="shared" si="1"/>
        <v/>
      </c>
      <c r="U5" s="271">
        <f t="shared" si="2"/>
        <v>100</v>
      </c>
      <c r="V5" s="153">
        <f t="shared" si="3"/>
        <v>0</v>
      </c>
      <c r="W5" s="273">
        <f t="shared" ref="W5:W28" si="12">IFERROR(VLOOKUP(D5,BenchmarksRd1,3,0)*86400,"")</f>
        <v>86.483000000000004</v>
      </c>
      <c r="X5" s="86">
        <f t="shared" si="5"/>
        <v>2.7659999999999769</v>
      </c>
      <c r="Y5" s="274">
        <f t="shared" si="11"/>
        <v>-10</v>
      </c>
      <c r="Z5" s="92">
        <f t="shared" si="6"/>
        <v>5</v>
      </c>
      <c r="AA5" s="92">
        <f t="shared" si="7"/>
        <v>10</v>
      </c>
      <c r="AB5" s="92">
        <f>IF($AA5="n/a","",IFERROR(COUNTIF($AA$2:$AA5,"="&amp;AA5),""))</f>
        <v>1</v>
      </c>
      <c r="AC5" s="92">
        <f>COUNTIF($Z$2:Z5,"&lt;"&amp;Z5)</f>
        <v>0</v>
      </c>
      <c r="AD5" s="100">
        <f t="shared" si="8"/>
        <v>100</v>
      </c>
      <c r="AE5" s="102">
        <f t="shared" si="9"/>
        <v>90</v>
      </c>
      <c r="AG5" s="250" t="s">
        <v>37</v>
      </c>
      <c r="AH5" s="203" t="s">
        <v>82</v>
      </c>
      <c r="AI5" s="288">
        <v>1.0619444444444444E-3</v>
      </c>
    </row>
    <row r="6" spans="1:35" x14ac:dyDescent="0.2">
      <c r="A6" s="6">
        <v>116</v>
      </c>
      <c r="B6" t="s">
        <v>111</v>
      </c>
      <c r="C6" t="str">
        <f t="shared" si="0"/>
        <v>darren harwood</v>
      </c>
      <c r="D6" s="6" t="s">
        <v>68</v>
      </c>
      <c r="E6" s="299" t="s">
        <v>226</v>
      </c>
      <c r="F6" s="1" t="s">
        <v>253</v>
      </c>
      <c r="G6" s="6" t="s">
        <v>97</v>
      </c>
      <c r="H6" s="3" t="str">
        <f t="shared" si="1"/>
        <v/>
      </c>
      <c r="I6" s="3" t="str">
        <f t="shared" si="1"/>
        <v/>
      </c>
      <c r="J6" s="3" t="str">
        <f t="shared" si="1"/>
        <v/>
      </c>
      <c r="K6" s="3" t="str">
        <f t="shared" si="1"/>
        <v/>
      </c>
      <c r="L6" s="3" t="str">
        <f t="shared" si="1"/>
        <v/>
      </c>
      <c r="M6" s="3" t="str">
        <f t="shared" si="1"/>
        <v/>
      </c>
      <c r="N6" s="3">
        <f t="shared" si="1"/>
        <v>100</v>
      </c>
      <c r="O6" s="3" t="str">
        <f t="shared" si="1"/>
        <v/>
      </c>
      <c r="P6" s="3" t="str">
        <f t="shared" si="1"/>
        <v/>
      </c>
      <c r="Q6" s="3" t="str">
        <f t="shared" si="1"/>
        <v/>
      </c>
      <c r="R6" s="3" t="str">
        <f t="shared" si="1"/>
        <v/>
      </c>
      <c r="S6" s="3" t="str">
        <f t="shared" si="1"/>
        <v/>
      </c>
      <c r="T6" s="145" t="str">
        <f t="shared" si="1"/>
        <v/>
      </c>
      <c r="U6" s="271">
        <f t="shared" si="2"/>
        <v>100</v>
      </c>
      <c r="V6" s="153">
        <f t="shared" si="3"/>
        <v>0</v>
      </c>
      <c r="W6" s="273">
        <f t="shared" si="12"/>
        <v>91.527999999999992</v>
      </c>
      <c r="X6" s="86">
        <f t="shared" si="5"/>
        <v>-0.2809999999999917</v>
      </c>
      <c r="Y6" s="274">
        <f t="shared" si="11"/>
        <v>10</v>
      </c>
      <c r="Z6" s="92">
        <f t="shared" si="6"/>
        <v>4</v>
      </c>
      <c r="AA6" s="92">
        <f t="shared" si="7"/>
        <v>7</v>
      </c>
      <c r="AB6" s="92">
        <f>IF($AA6="n/a","",IFERROR(COUNTIF($AA$2:$AA6,"="&amp;AA6),""))</f>
        <v>1</v>
      </c>
      <c r="AC6" s="92">
        <f>COUNTIF($Z$2:Z6,"&lt;"&amp;Z6)</f>
        <v>0</v>
      </c>
      <c r="AD6" s="100">
        <f t="shared" si="8"/>
        <v>100</v>
      </c>
      <c r="AE6" s="102">
        <f t="shared" si="9"/>
        <v>110</v>
      </c>
      <c r="AG6" s="138" t="s">
        <v>22</v>
      </c>
      <c r="AH6" s="75" t="s">
        <v>65</v>
      </c>
      <c r="AI6" s="289">
        <v>1.1063310185185184E-3</v>
      </c>
    </row>
    <row r="7" spans="1:35" x14ac:dyDescent="0.2">
      <c r="A7" s="6">
        <v>9</v>
      </c>
      <c r="B7" t="s">
        <v>183</v>
      </c>
      <c r="C7" t="str">
        <f t="shared" si="0"/>
        <v>hung do</v>
      </c>
      <c r="D7" s="6" t="s">
        <v>69</v>
      </c>
      <c r="E7" s="299" t="s">
        <v>227</v>
      </c>
      <c r="F7" s="1" t="s">
        <v>253</v>
      </c>
      <c r="G7" s="6" t="s">
        <v>118</v>
      </c>
      <c r="H7" s="3" t="str">
        <f t="shared" si="1"/>
        <v/>
      </c>
      <c r="I7" s="3" t="str">
        <f t="shared" si="1"/>
        <v/>
      </c>
      <c r="J7" s="3" t="str">
        <f t="shared" si="1"/>
        <v/>
      </c>
      <c r="K7" s="3" t="str">
        <f t="shared" si="1"/>
        <v/>
      </c>
      <c r="L7" s="3" t="str">
        <f t="shared" si="1"/>
        <v/>
      </c>
      <c r="M7" s="3">
        <f t="shared" si="1"/>
        <v>100</v>
      </c>
      <c r="N7" s="3" t="str">
        <f t="shared" si="1"/>
        <v/>
      </c>
      <c r="O7" s="3" t="str">
        <f t="shared" si="1"/>
        <v/>
      </c>
      <c r="P7" s="3" t="str">
        <f t="shared" si="1"/>
        <v/>
      </c>
      <c r="Q7" s="3" t="str">
        <f t="shared" si="1"/>
        <v/>
      </c>
      <c r="R7" s="3" t="str">
        <f t="shared" si="1"/>
        <v/>
      </c>
      <c r="S7" s="3" t="str">
        <f t="shared" si="1"/>
        <v/>
      </c>
      <c r="T7" s="145" t="str">
        <f t="shared" si="1"/>
        <v/>
      </c>
      <c r="U7" s="271">
        <f t="shared" si="2"/>
        <v>100</v>
      </c>
      <c r="V7" s="153">
        <f t="shared" si="3"/>
        <v>0</v>
      </c>
      <c r="W7" s="273">
        <f t="shared" si="12"/>
        <v>92.543999999999997</v>
      </c>
      <c r="X7" s="86">
        <f t="shared" si="5"/>
        <v>-0.82500000000000284</v>
      </c>
      <c r="Y7" s="274">
        <f t="shared" si="11"/>
        <v>10</v>
      </c>
      <c r="Z7" s="92">
        <f t="shared" si="6"/>
        <v>4</v>
      </c>
      <c r="AA7" s="92">
        <f t="shared" si="7"/>
        <v>8</v>
      </c>
      <c r="AB7" s="92">
        <f>IF($AA7="n/a","",IFERROR(COUNTIF($AA$2:$AA7,"="&amp;AA7),""))</f>
        <v>1</v>
      </c>
      <c r="AC7" s="92">
        <f>COUNTIF($Z$2:Z7,"&lt;"&amp;Z7)</f>
        <v>0</v>
      </c>
      <c r="AD7" s="100">
        <f t="shared" si="8"/>
        <v>100</v>
      </c>
      <c r="AE7" s="102">
        <f t="shared" si="9"/>
        <v>110</v>
      </c>
      <c r="AG7" s="139" t="s">
        <v>21</v>
      </c>
      <c r="AH7" s="73" t="s">
        <v>80</v>
      </c>
      <c r="AI7" s="290">
        <v>1.0751388888888889E-3</v>
      </c>
    </row>
    <row r="8" spans="1:35" x14ac:dyDescent="0.2">
      <c r="A8" s="6">
        <v>511</v>
      </c>
      <c r="B8" t="s">
        <v>228</v>
      </c>
      <c r="C8" t="str">
        <f t="shared" si="0"/>
        <v>elmer lara</v>
      </c>
      <c r="D8" s="6" t="s">
        <v>66</v>
      </c>
      <c r="E8" s="5" t="s">
        <v>229</v>
      </c>
      <c r="G8" s="6" t="s">
        <v>98</v>
      </c>
      <c r="H8" s="3" t="str">
        <f t="shared" si="1"/>
        <v/>
      </c>
      <c r="I8" s="3" t="str">
        <f t="shared" si="1"/>
        <v/>
      </c>
      <c r="J8" s="3" t="str">
        <f t="shared" si="1"/>
        <v/>
      </c>
      <c r="K8" s="3" t="str">
        <f t="shared" si="1"/>
        <v/>
      </c>
      <c r="L8" s="3" t="str">
        <f t="shared" si="1"/>
        <v/>
      </c>
      <c r="M8" s="3" t="str">
        <f t="shared" si="1"/>
        <v/>
      </c>
      <c r="N8" s="3" t="str">
        <f t="shared" si="1"/>
        <v/>
      </c>
      <c r="O8" s="3" t="str">
        <f t="shared" si="1"/>
        <v/>
      </c>
      <c r="P8" s="3" t="str">
        <f t="shared" si="1"/>
        <v/>
      </c>
      <c r="Q8" s="3" t="str">
        <f t="shared" si="1"/>
        <v/>
      </c>
      <c r="R8" s="3" t="str">
        <f t="shared" si="1"/>
        <v/>
      </c>
      <c r="S8" s="3" t="str">
        <f t="shared" si="1"/>
        <v/>
      </c>
      <c r="T8" s="145" t="str">
        <f t="shared" si="1"/>
        <v/>
      </c>
      <c r="U8" s="271">
        <f t="shared" si="2"/>
        <v>0</v>
      </c>
      <c r="V8" s="153">
        <f t="shared" si="3"/>
        <v>0</v>
      </c>
      <c r="W8" s="273" t="str">
        <f t="shared" si="12"/>
        <v/>
      </c>
      <c r="X8" s="86" t="str">
        <f t="shared" si="5"/>
        <v/>
      </c>
      <c r="Y8" s="274">
        <f t="shared" si="11"/>
        <v>0</v>
      </c>
      <c r="Z8" s="92" t="str">
        <f t="shared" si="6"/>
        <v>n/a</v>
      </c>
      <c r="AA8" s="92" t="str">
        <f t="shared" si="7"/>
        <v>n/a</v>
      </c>
      <c r="AB8" s="92" t="str">
        <f>IF($AA8="n/a","",IFERROR(COUNTIF($AA$2:$AA8,"="&amp;AA8),""))</f>
        <v/>
      </c>
      <c r="AC8" s="92">
        <f>COUNTIF($Z$2:Z8,"&lt;"&amp;Z8)</f>
        <v>0</v>
      </c>
      <c r="AD8" s="100">
        <f t="shared" si="8"/>
        <v>0</v>
      </c>
      <c r="AE8" s="102">
        <f t="shared" si="9"/>
        <v>0</v>
      </c>
      <c r="AG8" s="249" t="s">
        <v>68</v>
      </c>
      <c r="AH8" s="226" t="s">
        <v>105</v>
      </c>
      <c r="AI8" s="291">
        <v>1.0593518518518517E-3</v>
      </c>
    </row>
    <row r="9" spans="1:35" x14ac:dyDescent="0.2">
      <c r="A9" s="6">
        <v>134</v>
      </c>
      <c r="B9" t="s">
        <v>113</v>
      </c>
      <c r="C9" t="str">
        <f t="shared" si="0"/>
        <v>michael day</v>
      </c>
      <c r="D9" s="6" t="s">
        <v>66</v>
      </c>
      <c r="E9" s="5" t="s">
        <v>230</v>
      </c>
      <c r="G9" s="6" t="s">
        <v>223</v>
      </c>
      <c r="H9" s="3" t="str">
        <f t="shared" si="1"/>
        <v/>
      </c>
      <c r="I9" s="3" t="str">
        <f t="shared" si="1"/>
        <v/>
      </c>
      <c r="J9" s="3" t="str">
        <f t="shared" si="1"/>
        <v/>
      </c>
      <c r="K9" s="3" t="str">
        <f t="shared" si="1"/>
        <v/>
      </c>
      <c r="L9" s="3" t="str">
        <f t="shared" si="1"/>
        <v/>
      </c>
      <c r="M9" s="3" t="str">
        <f t="shared" si="1"/>
        <v/>
      </c>
      <c r="N9" s="3" t="str">
        <f t="shared" si="1"/>
        <v/>
      </c>
      <c r="O9" s="3" t="str">
        <f t="shared" si="1"/>
        <v/>
      </c>
      <c r="P9" s="3" t="str">
        <f t="shared" si="1"/>
        <v/>
      </c>
      <c r="Q9" s="3" t="str">
        <f t="shared" si="1"/>
        <v/>
      </c>
      <c r="R9" s="3" t="str">
        <f t="shared" si="1"/>
        <v/>
      </c>
      <c r="S9" s="3" t="str">
        <f t="shared" si="1"/>
        <v/>
      </c>
      <c r="T9" s="145" t="str">
        <f t="shared" si="1"/>
        <v/>
      </c>
      <c r="U9" s="271">
        <f t="shared" si="2"/>
        <v>0</v>
      </c>
      <c r="V9" s="153">
        <f t="shared" si="3"/>
        <v>0</v>
      </c>
      <c r="W9" s="273" t="str">
        <f t="shared" si="12"/>
        <v/>
      </c>
      <c r="X9" s="86" t="str">
        <f t="shared" si="5"/>
        <v/>
      </c>
      <c r="Y9" s="274">
        <f t="shared" si="11"/>
        <v>0</v>
      </c>
      <c r="Z9" s="92" t="str">
        <f t="shared" si="6"/>
        <v>n/a</v>
      </c>
      <c r="AA9" s="92" t="str">
        <f t="shared" si="7"/>
        <v>n/a</v>
      </c>
      <c r="AB9" s="92" t="str">
        <f>IF($AA9="n/a","",IFERROR(COUNTIF($AA$2:$AA9,"="&amp;AA9),""))</f>
        <v/>
      </c>
      <c r="AC9" s="92">
        <f>COUNTIF($Z$2:Z9,"&lt;"&amp;Z9)</f>
        <v>0</v>
      </c>
      <c r="AD9" s="100">
        <f t="shared" si="8"/>
        <v>0</v>
      </c>
      <c r="AE9" s="102">
        <f t="shared" si="9"/>
        <v>0</v>
      </c>
      <c r="AG9" s="248" t="s">
        <v>69</v>
      </c>
      <c r="AH9" s="237" t="s">
        <v>183</v>
      </c>
      <c r="AI9" s="292">
        <v>1.071111111111111E-3</v>
      </c>
    </row>
    <row r="10" spans="1:35" x14ac:dyDescent="0.2">
      <c r="A10" s="6">
        <v>711</v>
      </c>
      <c r="B10" t="s">
        <v>89</v>
      </c>
      <c r="C10" t="str">
        <f t="shared" si="0"/>
        <v>roberto ferrari</v>
      </c>
      <c r="D10" s="6" t="s">
        <v>68</v>
      </c>
      <c r="E10" s="5" t="s">
        <v>231</v>
      </c>
      <c r="G10" s="6" t="s">
        <v>97</v>
      </c>
      <c r="H10" s="3" t="str">
        <f t="shared" si="1"/>
        <v/>
      </c>
      <c r="I10" s="3" t="str">
        <f t="shared" si="1"/>
        <v/>
      </c>
      <c r="J10" s="3" t="str">
        <f t="shared" si="1"/>
        <v/>
      </c>
      <c r="K10" s="3" t="str">
        <f t="shared" si="1"/>
        <v/>
      </c>
      <c r="L10" s="3" t="str">
        <f t="shared" si="1"/>
        <v/>
      </c>
      <c r="M10" s="3" t="str">
        <f t="shared" si="1"/>
        <v/>
      </c>
      <c r="N10" s="3">
        <f t="shared" si="1"/>
        <v>75</v>
      </c>
      <c r="O10" s="3" t="str">
        <f t="shared" si="1"/>
        <v/>
      </c>
      <c r="P10" s="3" t="str">
        <f t="shared" si="1"/>
        <v/>
      </c>
      <c r="Q10" s="3" t="str">
        <f t="shared" si="1"/>
        <v/>
      </c>
      <c r="R10" s="3" t="str">
        <f t="shared" si="1"/>
        <v/>
      </c>
      <c r="S10" s="3" t="str">
        <f t="shared" si="1"/>
        <v/>
      </c>
      <c r="T10" s="145" t="str">
        <f t="shared" si="1"/>
        <v/>
      </c>
      <c r="U10" s="271">
        <f t="shared" si="2"/>
        <v>75</v>
      </c>
      <c r="V10" s="153">
        <f t="shared" si="3"/>
        <v>0</v>
      </c>
      <c r="W10" s="273">
        <f t="shared" ref="W10:W26" si="13">IFERROR(VLOOKUP(D10,BenchmarksRd1,3,0)*86400,"")</f>
        <v>91.527999999999992</v>
      </c>
      <c r="X10" s="86">
        <f t="shared" si="5"/>
        <v>1.2560000000000002</v>
      </c>
      <c r="Y10" s="274">
        <f t="shared" si="11"/>
        <v>-5</v>
      </c>
      <c r="Z10" s="92">
        <f t="shared" si="6"/>
        <v>4</v>
      </c>
      <c r="AA10" s="92">
        <f t="shared" si="7"/>
        <v>7</v>
      </c>
      <c r="AB10" s="92">
        <f>IF($AA10="n/a","",IFERROR(COUNTIF($AA$2:$AA10,"="&amp;AA10),""))</f>
        <v>2</v>
      </c>
      <c r="AC10" s="92">
        <f>COUNTIF($Z$2:Z10,"&lt;"&amp;Z10)</f>
        <v>0</v>
      </c>
      <c r="AD10" s="100">
        <f t="shared" si="8"/>
        <v>75</v>
      </c>
      <c r="AE10" s="102">
        <f t="shared" si="9"/>
        <v>70</v>
      </c>
      <c r="AG10" s="140" t="s">
        <v>38</v>
      </c>
      <c r="AH10" s="259" t="s">
        <v>100</v>
      </c>
      <c r="AI10" s="293">
        <v>1.022824074074074E-3</v>
      </c>
    </row>
    <row r="11" spans="1:35" x14ac:dyDescent="0.2">
      <c r="A11" s="6">
        <v>141</v>
      </c>
      <c r="B11" s="61" t="s">
        <v>119</v>
      </c>
      <c r="C11" t="str">
        <f t="shared" si="0"/>
        <v>maxwell lloyd</v>
      </c>
      <c r="D11" s="6" t="s">
        <v>38</v>
      </c>
      <c r="E11" s="5" t="s">
        <v>232</v>
      </c>
      <c r="G11" s="6" t="s">
        <v>135</v>
      </c>
      <c r="H11" s="3" t="str">
        <f t="shared" si="1"/>
        <v/>
      </c>
      <c r="I11" s="3" t="str">
        <f t="shared" si="1"/>
        <v/>
      </c>
      <c r="J11" s="3" t="str">
        <f t="shared" si="1"/>
        <v/>
      </c>
      <c r="K11" s="3" t="str">
        <f t="shared" si="1"/>
        <v/>
      </c>
      <c r="L11" s="3">
        <f t="shared" si="1"/>
        <v>75</v>
      </c>
      <c r="M11" s="3" t="str">
        <f t="shared" si="1"/>
        <v/>
      </c>
      <c r="N11" s="3" t="str">
        <f t="shared" si="1"/>
        <v/>
      </c>
      <c r="O11" s="3" t="str">
        <f t="shared" si="1"/>
        <v/>
      </c>
      <c r="P11" s="3" t="str">
        <f t="shared" si="1"/>
        <v/>
      </c>
      <c r="Q11" s="3" t="str">
        <f t="shared" si="1"/>
        <v/>
      </c>
      <c r="R11" s="3" t="str">
        <f t="shared" si="1"/>
        <v/>
      </c>
      <c r="S11" s="3" t="str">
        <f t="shared" si="1"/>
        <v/>
      </c>
      <c r="T11" s="145" t="str">
        <f t="shared" si="1"/>
        <v/>
      </c>
      <c r="U11" s="271">
        <f t="shared" si="2"/>
        <v>75</v>
      </c>
      <c r="V11" s="153">
        <f t="shared" si="3"/>
        <v>-45</v>
      </c>
      <c r="W11" s="273">
        <f t="shared" si="13"/>
        <v>88.372</v>
      </c>
      <c r="X11" s="86">
        <f t="shared" si="5"/>
        <v>4.715999999999994</v>
      </c>
      <c r="Y11" s="274">
        <f t="shared" si="11"/>
        <v>-10</v>
      </c>
      <c r="Z11" s="92">
        <f t="shared" si="6"/>
        <v>5</v>
      </c>
      <c r="AA11" s="92">
        <f t="shared" si="7"/>
        <v>9</v>
      </c>
      <c r="AB11" s="92">
        <f>IF($AA11="n/a","",IFERROR(COUNTIF($AA$2:$AA11,"="&amp;AA11),""))</f>
        <v>2</v>
      </c>
      <c r="AC11" s="92">
        <f>COUNTIF($Z$2:Z11,"&lt;"&amp;Z11)</f>
        <v>3</v>
      </c>
      <c r="AD11" s="100">
        <f t="shared" si="8"/>
        <v>30</v>
      </c>
      <c r="AE11" s="102">
        <f t="shared" si="9"/>
        <v>20</v>
      </c>
      <c r="AG11" s="141" t="s">
        <v>39</v>
      </c>
      <c r="AH11" s="261" t="s">
        <v>67</v>
      </c>
      <c r="AI11" s="294">
        <v>1.0009606481481482E-3</v>
      </c>
    </row>
    <row r="12" spans="1:35" x14ac:dyDescent="0.2">
      <c r="A12" s="6">
        <v>68</v>
      </c>
      <c r="B12" t="s">
        <v>85</v>
      </c>
      <c r="C12" t="str">
        <f t="shared" si="0"/>
        <v>craig girvan</v>
      </c>
      <c r="D12" s="6" t="s">
        <v>39</v>
      </c>
      <c r="E12" s="5" t="s">
        <v>233</v>
      </c>
      <c r="G12" s="6" t="s">
        <v>97</v>
      </c>
      <c r="H12" s="3" t="str">
        <f t="shared" si="1"/>
        <v/>
      </c>
      <c r="I12" s="3" t="str">
        <f t="shared" si="1"/>
        <v/>
      </c>
      <c r="J12" s="3" t="str">
        <f t="shared" si="1"/>
        <v/>
      </c>
      <c r="K12" s="3">
        <f t="shared" si="1"/>
        <v>75</v>
      </c>
      <c r="L12" s="3" t="str">
        <f t="shared" si="1"/>
        <v/>
      </c>
      <c r="M12" s="3" t="str">
        <f t="shared" si="1"/>
        <v/>
      </c>
      <c r="N12" s="3" t="str">
        <f t="shared" si="1"/>
        <v/>
      </c>
      <c r="O12" s="3" t="str">
        <f t="shared" si="1"/>
        <v/>
      </c>
      <c r="P12" s="3" t="str">
        <f t="shared" si="1"/>
        <v/>
      </c>
      <c r="Q12" s="3" t="str">
        <f t="shared" si="1"/>
        <v/>
      </c>
      <c r="R12" s="3" t="str">
        <f t="shared" si="1"/>
        <v/>
      </c>
      <c r="S12" s="3" t="str">
        <f t="shared" si="1"/>
        <v/>
      </c>
      <c r="T12" s="145" t="str">
        <f t="shared" si="1"/>
        <v/>
      </c>
      <c r="U12" s="271">
        <f t="shared" si="2"/>
        <v>75</v>
      </c>
      <c r="V12" s="153">
        <f t="shared" si="3"/>
        <v>-45</v>
      </c>
      <c r="W12" s="273">
        <f t="shared" si="13"/>
        <v>86.483000000000004</v>
      </c>
      <c r="X12" s="86">
        <f t="shared" si="5"/>
        <v>6.6149999999999949</v>
      </c>
      <c r="Y12" s="274">
        <f t="shared" si="11"/>
        <v>-10</v>
      </c>
      <c r="Z12" s="92">
        <f t="shared" si="6"/>
        <v>5</v>
      </c>
      <c r="AA12" s="92">
        <f t="shared" si="7"/>
        <v>10</v>
      </c>
      <c r="AB12" s="92">
        <f>IF($AA12="n/a","",IFERROR(COUNTIF($AA$2:$AA12,"="&amp;AA12),""))</f>
        <v>2</v>
      </c>
      <c r="AC12" s="92">
        <f>COUNTIF($Z$2:Z12,"&lt;"&amp;Z12)</f>
        <v>3</v>
      </c>
      <c r="AD12" s="100">
        <f t="shared" si="8"/>
        <v>30</v>
      </c>
      <c r="AE12" s="102">
        <f t="shared" si="9"/>
        <v>20</v>
      </c>
      <c r="AG12" s="142" t="s">
        <v>16</v>
      </c>
      <c r="AH12" s="263" t="s">
        <v>61</v>
      </c>
      <c r="AI12" s="295">
        <v>9.8415509259259246E-4</v>
      </c>
    </row>
    <row r="13" spans="1:35" x14ac:dyDescent="0.2">
      <c r="A13" s="6">
        <v>427</v>
      </c>
      <c r="B13" t="s">
        <v>234</v>
      </c>
      <c r="C13" t="str">
        <f t="shared" si="0"/>
        <v>steven williamsz</v>
      </c>
      <c r="D13" s="6" t="s">
        <v>21</v>
      </c>
      <c r="E13" s="5" t="s">
        <v>235</v>
      </c>
      <c r="G13" s="6" t="s">
        <v>97</v>
      </c>
      <c r="H13" s="3" t="str">
        <f t="shared" si="1"/>
        <v/>
      </c>
      <c r="I13" s="3" t="str">
        <f t="shared" si="1"/>
        <v/>
      </c>
      <c r="J13" s="3" t="str">
        <f t="shared" si="1"/>
        <v/>
      </c>
      <c r="K13" s="3" t="str">
        <f t="shared" si="1"/>
        <v/>
      </c>
      <c r="L13" s="3" t="str">
        <f t="shared" si="1"/>
        <v/>
      </c>
      <c r="M13" s="3" t="str">
        <f t="shared" si="1"/>
        <v/>
      </c>
      <c r="N13" s="3" t="str">
        <f t="shared" si="1"/>
        <v/>
      </c>
      <c r="O13" s="3" t="str">
        <f t="shared" si="1"/>
        <v/>
      </c>
      <c r="P13" s="3" t="str">
        <f t="shared" si="1"/>
        <v/>
      </c>
      <c r="Q13" s="3">
        <f t="shared" si="1"/>
        <v>100</v>
      </c>
      <c r="R13" s="3" t="str">
        <f t="shared" si="1"/>
        <v/>
      </c>
      <c r="S13" s="3" t="str">
        <f t="shared" si="1"/>
        <v/>
      </c>
      <c r="T13" s="145" t="str">
        <f t="shared" si="1"/>
        <v/>
      </c>
      <c r="U13" s="271">
        <f t="shared" si="2"/>
        <v>100</v>
      </c>
      <c r="V13" s="153">
        <f t="shared" si="3"/>
        <v>0</v>
      </c>
      <c r="W13" s="273">
        <f t="shared" si="13"/>
        <v>92.89200000000001</v>
      </c>
      <c r="X13" s="86">
        <f t="shared" si="5"/>
        <v>0.46599999999999397</v>
      </c>
      <c r="Y13" s="274">
        <f t="shared" si="11"/>
        <v>5</v>
      </c>
      <c r="Z13" s="92">
        <f t="shared" si="6"/>
        <v>2</v>
      </c>
      <c r="AA13" s="92">
        <f t="shared" si="7"/>
        <v>4</v>
      </c>
      <c r="AB13" s="92">
        <f>IF($AA13="n/a","",IFERROR(COUNTIF($AA$2:$AA13,"="&amp;AA13),""))</f>
        <v>1</v>
      </c>
      <c r="AC13" s="92">
        <f>COUNTIF($Z$2:Z13,"&lt;"&amp;Z13)</f>
        <v>0</v>
      </c>
      <c r="AD13" s="100">
        <f t="shared" si="8"/>
        <v>100</v>
      </c>
      <c r="AE13" s="102">
        <f t="shared" si="9"/>
        <v>105</v>
      </c>
      <c r="AG13" s="143" t="s">
        <v>13</v>
      </c>
      <c r="AH13" s="41" t="s">
        <v>106</v>
      </c>
      <c r="AI13" s="296">
        <v>9.8364583333333333E-4</v>
      </c>
    </row>
    <row r="14" spans="1:35" ht="13.5" thickBot="1" x14ac:dyDescent="0.25">
      <c r="A14" s="6">
        <v>199</v>
      </c>
      <c r="B14" t="s">
        <v>132</v>
      </c>
      <c r="C14" t="str">
        <f t="shared" si="0"/>
        <v>damien costello</v>
      </c>
      <c r="D14" s="6" t="s">
        <v>38</v>
      </c>
      <c r="E14" s="5" t="s">
        <v>236</v>
      </c>
      <c r="G14" s="6" t="s">
        <v>97</v>
      </c>
      <c r="H14" s="3" t="str">
        <f t="shared" si="1"/>
        <v/>
      </c>
      <c r="I14" s="3" t="str">
        <f t="shared" si="1"/>
        <v/>
      </c>
      <c r="J14" s="3" t="str">
        <f t="shared" si="1"/>
        <v/>
      </c>
      <c r="K14" s="3" t="str">
        <f t="shared" si="1"/>
        <v/>
      </c>
      <c r="L14" s="3">
        <f t="shared" si="1"/>
        <v>60</v>
      </c>
      <c r="M14" s="3" t="str">
        <f t="shared" si="1"/>
        <v/>
      </c>
      <c r="N14" s="3" t="str">
        <f t="shared" si="1"/>
        <v/>
      </c>
      <c r="O14" s="3" t="str">
        <f t="shared" si="1"/>
        <v/>
      </c>
      <c r="P14" s="3" t="str">
        <f t="shared" si="1"/>
        <v/>
      </c>
      <c r="Q14" s="3" t="str">
        <f t="shared" si="1"/>
        <v/>
      </c>
      <c r="R14" s="3" t="str">
        <f t="shared" si="1"/>
        <v/>
      </c>
      <c r="S14" s="3" t="str">
        <f t="shared" si="1"/>
        <v/>
      </c>
      <c r="T14" s="145" t="str">
        <f t="shared" si="1"/>
        <v/>
      </c>
      <c r="U14" s="271">
        <f t="shared" si="2"/>
        <v>60</v>
      </c>
      <c r="V14" s="153">
        <f t="shared" si="3"/>
        <v>-45</v>
      </c>
      <c r="W14" s="273">
        <f t="shared" si="13"/>
        <v>88.372</v>
      </c>
      <c r="X14" s="86">
        <f t="shared" si="5"/>
        <v>5.6879999999999882</v>
      </c>
      <c r="Y14" s="274">
        <f t="shared" si="11"/>
        <v>-10</v>
      </c>
      <c r="Z14" s="92">
        <f t="shared" si="6"/>
        <v>5</v>
      </c>
      <c r="AA14" s="92">
        <f t="shared" si="7"/>
        <v>9</v>
      </c>
      <c r="AB14" s="92">
        <f>IF($AA14="n/a","",IFERROR(COUNTIF($AA$2:$AA14,"="&amp;AA14),""))</f>
        <v>3</v>
      </c>
      <c r="AC14" s="92">
        <f>COUNTIF($Z$2:Z14,"&lt;"&amp;Z14)</f>
        <v>4</v>
      </c>
      <c r="AD14" s="100">
        <f t="shared" si="8"/>
        <v>15</v>
      </c>
      <c r="AE14" s="102">
        <f t="shared" si="9"/>
        <v>5</v>
      </c>
      <c r="AG14" s="144" t="s">
        <v>14</v>
      </c>
      <c r="AH14" s="297" t="s">
        <v>64</v>
      </c>
      <c r="AI14" s="298">
        <v>8.9560185185185185E-4</v>
      </c>
    </row>
    <row r="15" spans="1:35" x14ac:dyDescent="0.2">
      <c r="A15" s="6">
        <v>812</v>
      </c>
      <c r="B15" t="s">
        <v>99</v>
      </c>
      <c r="C15" t="str">
        <f t="shared" si="0"/>
        <v>simon acfield</v>
      </c>
      <c r="D15" s="6" t="s">
        <v>38</v>
      </c>
      <c r="E15" s="5" t="s">
        <v>237</v>
      </c>
      <c r="G15" s="6" t="s">
        <v>97</v>
      </c>
      <c r="H15" s="3" t="str">
        <f t="shared" si="1"/>
        <v/>
      </c>
      <c r="I15" s="3" t="str">
        <f t="shared" si="1"/>
        <v/>
      </c>
      <c r="J15" s="3" t="str">
        <f t="shared" si="1"/>
        <v/>
      </c>
      <c r="K15" s="3" t="str">
        <f t="shared" si="1"/>
        <v/>
      </c>
      <c r="L15" s="3">
        <f t="shared" si="1"/>
        <v>45</v>
      </c>
      <c r="M15" s="3" t="str">
        <f t="shared" si="1"/>
        <v/>
      </c>
      <c r="N15" s="3" t="str">
        <f t="shared" si="1"/>
        <v/>
      </c>
      <c r="O15" s="3" t="str">
        <f t="shared" si="1"/>
        <v/>
      </c>
      <c r="P15" s="3" t="str">
        <f t="shared" si="1"/>
        <v/>
      </c>
      <c r="Q15" s="3" t="str">
        <f t="shared" si="1"/>
        <v/>
      </c>
      <c r="R15" s="3" t="str">
        <f t="shared" si="1"/>
        <v/>
      </c>
      <c r="S15" s="3" t="str">
        <f t="shared" si="1"/>
        <v/>
      </c>
      <c r="T15" s="145" t="str">
        <f t="shared" si="1"/>
        <v/>
      </c>
      <c r="U15" s="271">
        <f t="shared" si="2"/>
        <v>45</v>
      </c>
      <c r="V15" s="153">
        <f t="shared" si="3"/>
        <v>-30</v>
      </c>
      <c r="W15" s="273">
        <f t="shared" si="13"/>
        <v>88.372</v>
      </c>
      <c r="X15" s="86">
        <f t="shared" si="5"/>
        <v>5.7240000000000038</v>
      </c>
      <c r="Y15" s="274">
        <f t="shared" si="11"/>
        <v>-10</v>
      </c>
      <c r="Z15" s="92">
        <f t="shared" si="6"/>
        <v>5</v>
      </c>
      <c r="AA15" s="92">
        <f t="shared" si="7"/>
        <v>9</v>
      </c>
      <c r="AB15" s="92">
        <f>IF($AA15="n/a","",IFERROR(COUNTIF($AA$2:$AA15,"="&amp;AA15),""))</f>
        <v>4</v>
      </c>
      <c r="AC15" s="92">
        <f>COUNTIF($Z$2:Z15,"&lt;"&amp;Z15)</f>
        <v>4</v>
      </c>
      <c r="AD15" s="100">
        <f t="shared" si="8"/>
        <v>15</v>
      </c>
      <c r="AE15" s="102">
        <f t="shared" si="9"/>
        <v>5</v>
      </c>
    </row>
    <row r="16" spans="1:35" x14ac:dyDescent="0.2">
      <c r="A16" s="6">
        <v>26</v>
      </c>
      <c r="B16" t="s">
        <v>44</v>
      </c>
      <c r="C16" t="str">
        <f t="shared" si="0"/>
        <v>robert downes</v>
      </c>
      <c r="D16" s="6" t="s">
        <v>39</v>
      </c>
      <c r="E16" s="5" t="s">
        <v>238</v>
      </c>
      <c r="G16" s="6" t="s">
        <v>118</v>
      </c>
      <c r="H16" s="3" t="str">
        <f t="shared" ref="H16:T21" si="14">IF($D16=H$1,$U16,"")</f>
        <v/>
      </c>
      <c r="I16" s="3" t="str">
        <f t="shared" si="14"/>
        <v/>
      </c>
      <c r="J16" s="3" t="str">
        <f t="shared" si="14"/>
        <v/>
      </c>
      <c r="K16" s="3">
        <f t="shared" si="14"/>
        <v>60</v>
      </c>
      <c r="L16" s="3" t="str">
        <f t="shared" si="14"/>
        <v/>
      </c>
      <c r="M16" s="3" t="str">
        <f t="shared" si="14"/>
        <v/>
      </c>
      <c r="N16" s="3" t="str">
        <f t="shared" si="14"/>
        <v/>
      </c>
      <c r="O16" s="3" t="str">
        <f t="shared" si="14"/>
        <v/>
      </c>
      <c r="P16" s="3" t="str">
        <f t="shared" si="14"/>
        <v/>
      </c>
      <c r="Q16" s="3" t="str">
        <f t="shared" si="14"/>
        <v/>
      </c>
      <c r="R16" s="3" t="str">
        <f t="shared" si="14"/>
        <v/>
      </c>
      <c r="S16" s="3" t="str">
        <f t="shared" si="14"/>
        <v/>
      </c>
      <c r="T16" s="145" t="str">
        <f t="shared" si="14"/>
        <v/>
      </c>
      <c r="U16" s="271">
        <f t="shared" si="2"/>
        <v>60</v>
      </c>
      <c r="V16" s="153">
        <f t="shared" ref="V16:V21" si="15">AD16-U16</f>
        <v>-45</v>
      </c>
      <c r="W16" s="273">
        <f t="shared" ref="W16:W21" si="16">IFERROR(VLOOKUP(D16,BenchmarksRd1,3,0)*86400,"")</f>
        <v>86.483000000000004</v>
      </c>
      <c r="X16" s="86">
        <f t="shared" ref="X16:X21" si="17">IFERROR((($E16*86400)-W16),"")</f>
        <v>8.0339999999999918</v>
      </c>
      <c r="Y16" s="274">
        <f t="shared" ref="Y16:Y21" si="18">IF(U16=0,0,IF(X16&lt;=0,10,IF(X16&lt;0.5,5,IF(X16&lt;1,0,IF(X16&lt;2,-5,-10)))))</f>
        <v>-10</v>
      </c>
      <c r="Z16" s="92">
        <f t="shared" ref="Z16:Z21" si="19">IFERROR(VLOOKUP(D16,Class2019,4,0),"n/a")</f>
        <v>5</v>
      </c>
      <c r="AA16" s="92">
        <f t="shared" ref="AA16:AA21" si="20">IFERROR(VLOOKUP(D16,Class2019,3,0),"n/a")</f>
        <v>10</v>
      </c>
      <c r="AB16" s="92">
        <f>IF($AA16="n/a","",IFERROR(COUNTIF($AA$2:$AA16,"="&amp;AA16),""))</f>
        <v>3</v>
      </c>
      <c r="AC16" s="92">
        <f>COUNTIF($Z$2:Z16,"&lt;"&amp;Z16)</f>
        <v>4</v>
      </c>
      <c r="AD16" s="100">
        <f t="shared" ref="AD16:AD21" si="21">IF($AA16="n/a",0,IFERROR(VLOOKUP(AB16+AC16,Points2019,2,0),15))</f>
        <v>15</v>
      </c>
      <c r="AE16" s="102">
        <f t="shared" ref="AE16:AE21" si="22">(U16+V16+Y16)</f>
        <v>5</v>
      </c>
    </row>
    <row r="17" spans="1:31" x14ac:dyDescent="0.2">
      <c r="A17" s="6">
        <v>47</v>
      </c>
      <c r="B17" t="s">
        <v>90</v>
      </c>
      <c r="C17" t="str">
        <f t="shared" si="0"/>
        <v>leigh mummery</v>
      </c>
      <c r="D17" s="6" t="s">
        <v>13</v>
      </c>
      <c r="E17" s="300" t="s">
        <v>271</v>
      </c>
      <c r="G17" s="6" t="s">
        <v>98</v>
      </c>
      <c r="H17" s="3" t="str">
        <f t="shared" si="14"/>
        <v/>
      </c>
      <c r="I17" s="3">
        <f t="shared" si="14"/>
        <v>75</v>
      </c>
      <c r="J17" s="3" t="str">
        <f t="shared" si="14"/>
        <v/>
      </c>
      <c r="K17" s="3" t="str">
        <f t="shared" si="14"/>
        <v/>
      </c>
      <c r="L17" s="3" t="str">
        <f t="shared" si="14"/>
        <v/>
      </c>
      <c r="M17" s="3" t="str">
        <f t="shared" si="14"/>
        <v/>
      </c>
      <c r="N17" s="3" t="str">
        <f t="shared" si="14"/>
        <v/>
      </c>
      <c r="O17" s="3" t="str">
        <f t="shared" si="14"/>
        <v/>
      </c>
      <c r="P17" s="3" t="str">
        <f t="shared" si="14"/>
        <v/>
      </c>
      <c r="Q17" s="3" t="str">
        <f t="shared" si="14"/>
        <v/>
      </c>
      <c r="R17" s="3" t="str">
        <f t="shared" si="14"/>
        <v/>
      </c>
      <c r="S17" s="3" t="str">
        <f t="shared" si="14"/>
        <v/>
      </c>
      <c r="T17" s="145" t="str">
        <f t="shared" si="14"/>
        <v/>
      </c>
      <c r="U17" s="271">
        <f t="shared" si="2"/>
        <v>75</v>
      </c>
      <c r="V17" s="153">
        <f t="shared" si="15"/>
        <v>-60</v>
      </c>
      <c r="W17" s="273">
        <f t="shared" si="16"/>
        <v>84.986999999999995</v>
      </c>
      <c r="X17" s="86">
        <f t="shared" si="17"/>
        <v>9.7000000000000028</v>
      </c>
      <c r="Y17" s="274">
        <f t="shared" si="18"/>
        <v>-10</v>
      </c>
      <c r="Z17" s="92">
        <f t="shared" si="19"/>
        <v>7</v>
      </c>
      <c r="AA17" s="92">
        <f t="shared" si="20"/>
        <v>12</v>
      </c>
      <c r="AB17" s="92">
        <f>IF($AA17="n/a","",IFERROR(COUNTIF($AA$2:$AA17,"="&amp;AA17),""))</f>
        <v>2</v>
      </c>
      <c r="AC17" s="92">
        <f>COUNTIF($Z$2:Z17,"&lt;"&amp;Z17)</f>
        <v>12</v>
      </c>
      <c r="AD17" s="100">
        <f t="shared" si="21"/>
        <v>15</v>
      </c>
      <c r="AE17" s="102">
        <f t="shared" si="22"/>
        <v>5</v>
      </c>
    </row>
    <row r="18" spans="1:31" x14ac:dyDescent="0.2">
      <c r="A18" s="6">
        <v>27</v>
      </c>
      <c r="B18" t="s">
        <v>239</v>
      </c>
      <c r="C18" t="str">
        <f t="shared" si="0"/>
        <v>dean kennedy</v>
      </c>
      <c r="D18" s="6" t="s">
        <v>16</v>
      </c>
      <c r="E18" s="5" t="s">
        <v>240</v>
      </c>
      <c r="G18" s="6" t="s">
        <v>98</v>
      </c>
      <c r="H18" s="3" t="str">
        <f t="shared" si="14"/>
        <v/>
      </c>
      <c r="I18" s="3" t="str">
        <f t="shared" si="14"/>
        <v/>
      </c>
      <c r="J18" s="3">
        <f t="shared" si="14"/>
        <v>75</v>
      </c>
      <c r="K18" s="3" t="str">
        <f t="shared" si="14"/>
        <v/>
      </c>
      <c r="L18" s="3" t="str">
        <f t="shared" si="14"/>
        <v/>
      </c>
      <c r="M18" s="3" t="str">
        <f t="shared" si="14"/>
        <v/>
      </c>
      <c r="N18" s="3" t="str">
        <f t="shared" si="14"/>
        <v/>
      </c>
      <c r="O18" s="3" t="str">
        <f t="shared" si="14"/>
        <v/>
      </c>
      <c r="P18" s="3" t="str">
        <f t="shared" si="14"/>
        <v/>
      </c>
      <c r="Q18" s="3" t="str">
        <f t="shared" si="14"/>
        <v/>
      </c>
      <c r="R18" s="3" t="str">
        <f t="shared" si="14"/>
        <v/>
      </c>
      <c r="S18" s="3" t="str">
        <f t="shared" si="14"/>
        <v/>
      </c>
      <c r="T18" s="145" t="str">
        <f t="shared" si="14"/>
        <v/>
      </c>
      <c r="U18" s="271">
        <f t="shared" si="2"/>
        <v>75</v>
      </c>
      <c r="V18" s="153">
        <f t="shared" si="15"/>
        <v>-60</v>
      </c>
      <c r="W18" s="273">
        <f t="shared" si="16"/>
        <v>85.030999999999992</v>
      </c>
      <c r="X18" s="86">
        <f t="shared" si="17"/>
        <v>9.7130000000000081</v>
      </c>
      <c r="Y18" s="274">
        <f t="shared" si="18"/>
        <v>-10</v>
      </c>
      <c r="Z18" s="92">
        <f t="shared" si="19"/>
        <v>6</v>
      </c>
      <c r="AA18" s="92">
        <f t="shared" si="20"/>
        <v>11</v>
      </c>
      <c r="AB18" s="92">
        <f>IF($AA18="n/a","",IFERROR(COUNTIF($AA$2:$AA18,"="&amp;AA18),""))</f>
        <v>2</v>
      </c>
      <c r="AC18" s="92">
        <f>COUNTIF($Z$2:Z18,"&lt;"&amp;Z18)</f>
        <v>11</v>
      </c>
      <c r="AD18" s="100">
        <f t="shared" si="21"/>
        <v>15</v>
      </c>
      <c r="AE18" s="102">
        <f t="shared" si="22"/>
        <v>5</v>
      </c>
    </row>
    <row r="19" spans="1:31" x14ac:dyDescent="0.2">
      <c r="A19" s="6">
        <v>127</v>
      </c>
      <c r="B19" t="s">
        <v>86</v>
      </c>
      <c r="C19" t="str">
        <f t="shared" si="0"/>
        <v>adrian zadro</v>
      </c>
      <c r="D19" s="6" t="s">
        <v>5</v>
      </c>
      <c r="E19" s="5" t="s">
        <v>241</v>
      </c>
      <c r="G19" s="6" t="s">
        <v>98</v>
      </c>
      <c r="H19" s="3" t="str">
        <f t="shared" si="14"/>
        <v/>
      </c>
      <c r="I19" s="3" t="str">
        <f t="shared" si="14"/>
        <v/>
      </c>
      <c r="J19" s="3" t="str">
        <f t="shared" si="14"/>
        <v/>
      </c>
      <c r="K19" s="3" t="str">
        <f t="shared" si="14"/>
        <v/>
      </c>
      <c r="L19" s="3" t="str">
        <f t="shared" si="14"/>
        <v/>
      </c>
      <c r="M19" s="3" t="str">
        <f t="shared" si="14"/>
        <v/>
      </c>
      <c r="N19" s="3" t="str">
        <f t="shared" si="14"/>
        <v/>
      </c>
      <c r="O19" s="3" t="str">
        <f t="shared" si="14"/>
        <v/>
      </c>
      <c r="P19" s="3" t="str">
        <f t="shared" si="14"/>
        <v/>
      </c>
      <c r="Q19" s="3" t="str">
        <f t="shared" si="14"/>
        <v/>
      </c>
      <c r="R19" s="3" t="str">
        <f t="shared" si="14"/>
        <v/>
      </c>
      <c r="S19" s="3">
        <f t="shared" si="14"/>
        <v>100</v>
      </c>
      <c r="T19" s="145" t="str">
        <f t="shared" si="14"/>
        <v/>
      </c>
      <c r="U19" s="271">
        <f t="shared" si="2"/>
        <v>100</v>
      </c>
      <c r="V19" s="153">
        <f t="shared" si="15"/>
        <v>0</v>
      </c>
      <c r="W19" s="273">
        <f t="shared" si="16"/>
        <v>95.12</v>
      </c>
      <c r="X19" s="86">
        <f t="shared" si="17"/>
        <v>0.20499999999999829</v>
      </c>
      <c r="Y19" s="274">
        <f t="shared" si="18"/>
        <v>5</v>
      </c>
      <c r="Z19" s="92">
        <f t="shared" si="19"/>
        <v>1</v>
      </c>
      <c r="AA19" s="92">
        <f t="shared" si="20"/>
        <v>2</v>
      </c>
      <c r="AB19" s="92">
        <f>IF($AA19="n/a","",IFERROR(COUNTIF($AA$2:$AA19,"="&amp;AA19),""))</f>
        <v>1</v>
      </c>
      <c r="AC19" s="92">
        <f>COUNTIF($Z$2:Z19,"&lt;"&amp;Z19)</f>
        <v>0</v>
      </c>
      <c r="AD19" s="100">
        <f t="shared" si="21"/>
        <v>100</v>
      </c>
      <c r="AE19" s="102">
        <f t="shared" si="22"/>
        <v>105</v>
      </c>
    </row>
    <row r="20" spans="1:31" x14ac:dyDescent="0.2">
      <c r="A20" s="6">
        <v>55</v>
      </c>
      <c r="B20" t="s">
        <v>102</v>
      </c>
      <c r="C20" t="str">
        <f t="shared" si="0"/>
        <v>derek poulton</v>
      </c>
      <c r="D20" s="6" t="s">
        <v>66</v>
      </c>
      <c r="E20" s="5" t="s">
        <v>242</v>
      </c>
      <c r="G20" s="6" t="s">
        <v>181</v>
      </c>
      <c r="H20" s="3" t="str">
        <f t="shared" si="14"/>
        <v/>
      </c>
      <c r="I20" s="3" t="str">
        <f t="shared" si="14"/>
        <v/>
      </c>
      <c r="J20" s="3" t="str">
        <f t="shared" si="14"/>
        <v/>
      </c>
      <c r="K20" s="3" t="str">
        <f t="shared" si="14"/>
        <v/>
      </c>
      <c r="L20" s="3" t="str">
        <f t="shared" si="14"/>
        <v/>
      </c>
      <c r="M20" s="3" t="str">
        <f t="shared" si="14"/>
        <v/>
      </c>
      <c r="N20" s="3" t="str">
        <f t="shared" si="14"/>
        <v/>
      </c>
      <c r="O20" s="3" t="str">
        <f t="shared" si="14"/>
        <v/>
      </c>
      <c r="P20" s="3" t="str">
        <f t="shared" si="14"/>
        <v/>
      </c>
      <c r="Q20" s="3" t="str">
        <f t="shared" si="14"/>
        <v/>
      </c>
      <c r="R20" s="3" t="str">
        <f t="shared" si="14"/>
        <v/>
      </c>
      <c r="S20" s="3" t="str">
        <f t="shared" si="14"/>
        <v/>
      </c>
      <c r="T20" s="145" t="str">
        <f t="shared" si="14"/>
        <v/>
      </c>
      <c r="U20" s="271">
        <f t="shared" si="2"/>
        <v>0</v>
      </c>
      <c r="V20" s="153">
        <f t="shared" si="15"/>
        <v>0</v>
      </c>
      <c r="W20" s="273" t="str">
        <f t="shared" si="16"/>
        <v/>
      </c>
      <c r="X20" s="86" t="str">
        <f t="shared" si="17"/>
        <v/>
      </c>
      <c r="Y20" s="274">
        <f t="shared" si="18"/>
        <v>0</v>
      </c>
      <c r="Z20" s="92" t="str">
        <f t="shared" si="19"/>
        <v>n/a</v>
      </c>
      <c r="AA20" s="92" t="str">
        <f t="shared" si="20"/>
        <v>n/a</v>
      </c>
      <c r="AB20" s="92" t="str">
        <f>IF($AA20="n/a","",IFERROR(COUNTIF($AA$2:$AA20,"="&amp;AA20),""))</f>
        <v/>
      </c>
      <c r="AC20" s="92">
        <f>COUNTIF($Z$2:Z20,"&lt;"&amp;Z20)</f>
        <v>0</v>
      </c>
      <c r="AD20" s="100">
        <f t="shared" si="21"/>
        <v>0</v>
      </c>
      <c r="AE20" s="102">
        <f t="shared" si="22"/>
        <v>0</v>
      </c>
    </row>
    <row r="21" spans="1:31" x14ac:dyDescent="0.2">
      <c r="A21" s="6">
        <v>48</v>
      </c>
      <c r="B21" t="s">
        <v>243</v>
      </c>
      <c r="C21" t="str">
        <f t="shared" si="0"/>
        <v>luke wall</v>
      </c>
      <c r="D21" s="6" t="s">
        <v>66</v>
      </c>
      <c r="E21" s="5" t="s">
        <v>244</v>
      </c>
      <c r="G21" s="6" t="s">
        <v>98</v>
      </c>
      <c r="H21" s="3" t="str">
        <f t="shared" si="14"/>
        <v/>
      </c>
      <c r="I21" s="3" t="str">
        <f t="shared" si="14"/>
        <v/>
      </c>
      <c r="J21" s="3" t="str">
        <f t="shared" si="14"/>
        <v/>
      </c>
      <c r="K21" s="3" t="str">
        <f t="shared" si="14"/>
        <v/>
      </c>
      <c r="L21" s="3" t="str">
        <f t="shared" si="14"/>
        <v/>
      </c>
      <c r="M21" s="3" t="str">
        <f t="shared" si="14"/>
        <v/>
      </c>
      <c r="N21" s="3" t="str">
        <f t="shared" si="14"/>
        <v/>
      </c>
      <c r="O21" s="3" t="str">
        <f t="shared" si="14"/>
        <v/>
      </c>
      <c r="P21" s="3" t="str">
        <f t="shared" si="14"/>
        <v/>
      </c>
      <c r="Q21" s="3" t="str">
        <f t="shared" si="14"/>
        <v/>
      </c>
      <c r="R21" s="3" t="str">
        <f t="shared" si="14"/>
        <v/>
      </c>
      <c r="S21" s="3" t="str">
        <f t="shared" si="14"/>
        <v/>
      </c>
      <c r="T21" s="145" t="str">
        <f t="shared" si="14"/>
        <v/>
      </c>
      <c r="U21" s="271">
        <f t="shared" si="2"/>
        <v>0</v>
      </c>
      <c r="V21" s="153">
        <f t="shared" si="15"/>
        <v>0</v>
      </c>
      <c r="W21" s="273" t="str">
        <f t="shared" si="16"/>
        <v/>
      </c>
      <c r="X21" s="86" t="str">
        <f t="shared" si="17"/>
        <v/>
      </c>
      <c r="Y21" s="274">
        <f t="shared" si="18"/>
        <v>0</v>
      </c>
      <c r="Z21" s="92" t="str">
        <f t="shared" si="19"/>
        <v>n/a</v>
      </c>
      <c r="AA21" s="92" t="str">
        <f t="shared" si="20"/>
        <v>n/a</v>
      </c>
      <c r="AB21" s="92" t="str">
        <f>IF($AA21="n/a","",IFERROR(COUNTIF($AA$2:$AA21,"="&amp;AA21),""))</f>
        <v/>
      </c>
      <c r="AC21" s="92">
        <f>COUNTIF($Z$2:Z21,"&lt;"&amp;Z21)</f>
        <v>0</v>
      </c>
      <c r="AD21" s="100">
        <f t="shared" si="21"/>
        <v>0</v>
      </c>
      <c r="AE21" s="102">
        <f t="shared" si="22"/>
        <v>0</v>
      </c>
    </row>
    <row r="22" spans="1:31" x14ac:dyDescent="0.2">
      <c r="A22" s="6">
        <v>241</v>
      </c>
      <c r="B22" t="s">
        <v>87</v>
      </c>
      <c r="C22" t="str">
        <f t="shared" si="0"/>
        <v>john downes</v>
      </c>
      <c r="D22" s="6" t="s">
        <v>5</v>
      </c>
      <c r="E22" s="5" t="s">
        <v>245</v>
      </c>
      <c r="G22" s="6" t="s">
        <v>97</v>
      </c>
      <c r="H22" s="3" t="str">
        <f t="shared" si="1"/>
        <v/>
      </c>
      <c r="I22" s="3" t="str">
        <f t="shared" si="1"/>
        <v/>
      </c>
      <c r="J22" s="3" t="str">
        <f t="shared" si="1"/>
        <v/>
      </c>
      <c r="K22" s="3" t="str">
        <f t="shared" si="1"/>
        <v/>
      </c>
      <c r="L22" s="3" t="str">
        <f t="shared" si="1"/>
        <v/>
      </c>
      <c r="M22" s="3" t="str">
        <f t="shared" si="1"/>
        <v/>
      </c>
      <c r="N22" s="3" t="str">
        <f t="shared" si="1"/>
        <v/>
      </c>
      <c r="O22" s="3" t="str">
        <f t="shared" si="1"/>
        <v/>
      </c>
      <c r="P22" s="3" t="str">
        <f t="shared" si="1"/>
        <v/>
      </c>
      <c r="Q22" s="3" t="str">
        <f t="shared" si="1"/>
        <v/>
      </c>
      <c r="R22" s="3" t="str">
        <f t="shared" si="1"/>
        <v/>
      </c>
      <c r="S22" s="3">
        <f t="shared" si="1"/>
        <v>75</v>
      </c>
      <c r="T22" s="145" t="str">
        <f t="shared" si="1"/>
        <v/>
      </c>
      <c r="U22" s="271">
        <f t="shared" si="2"/>
        <v>75</v>
      </c>
      <c r="V22" s="153">
        <f t="shared" si="3"/>
        <v>0</v>
      </c>
      <c r="W22" s="273">
        <f t="shared" si="13"/>
        <v>95.12</v>
      </c>
      <c r="X22" s="86">
        <f t="shared" si="5"/>
        <v>4.757000000000005</v>
      </c>
      <c r="Y22" s="274">
        <f t="shared" si="11"/>
        <v>-10</v>
      </c>
      <c r="Z22" s="92">
        <f t="shared" si="6"/>
        <v>1</v>
      </c>
      <c r="AA22" s="92">
        <f t="shared" si="7"/>
        <v>2</v>
      </c>
      <c r="AB22" s="92">
        <f>IF($AA22="n/a","",IFERROR(COUNTIF($AA$2:$AA22,"="&amp;AA22),""))</f>
        <v>2</v>
      </c>
      <c r="AC22" s="92">
        <f>COUNTIF($Z$2:Z22,"&lt;"&amp;Z22)</f>
        <v>0</v>
      </c>
      <c r="AD22" s="100">
        <f t="shared" si="8"/>
        <v>75</v>
      </c>
      <c r="AE22" s="102">
        <f t="shared" si="9"/>
        <v>65</v>
      </c>
    </row>
    <row r="23" spans="1:31" x14ac:dyDescent="0.2">
      <c r="A23" s="6">
        <v>18</v>
      </c>
      <c r="B23" t="s">
        <v>246</v>
      </c>
      <c r="C23" t="str">
        <f t="shared" si="0"/>
        <v>stephen greene</v>
      </c>
      <c r="D23" s="6" t="s">
        <v>4</v>
      </c>
      <c r="E23" s="5" t="s">
        <v>247</v>
      </c>
      <c r="G23" s="6" t="s">
        <v>98</v>
      </c>
      <c r="H23" s="3" t="str">
        <f t="shared" si="1"/>
        <v/>
      </c>
      <c r="I23" s="3" t="str">
        <f t="shared" si="1"/>
        <v/>
      </c>
      <c r="J23" s="3" t="str">
        <f t="shared" si="1"/>
        <v/>
      </c>
      <c r="K23" s="3" t="str">
        <f t="shared" si="1"/>
        <v/>
      </c>
      <c r="L23" s="3" t="str">
        <f t="shared" si="1"/>
        <v/>
      </c>
      <c r="M23" s="3" t="str">
        <f t="shared" si="1"/>
        <v/>
      </c>
      <c r="N23" s="3" t="str">
        <f t="shared" si="1"/>
        <v/>
      </c>
      <c r="O23" s="3" t="str">
        <f t="shared" si="1"/>
        <v/>
      </c>
      <c r="P23" s="3">
        <f t="shared" si="1"/>
        <v>100</v>
      </c>
      <c r="Q23" s="3" t="str">
        <f t="shared" si="1"/>
        <v/>
      </c>
      <c r="R23" s="3" t="str">
        <f t="shared" si="1"/>
        <v/>
      </c>
      <c r="S23" s="3" t="str">
        <f t="shared" si="1"/>
        <v/>
      </c>
      <c r="T23" s="145" t="str">
        <f t="shared" si="1"/>
        <v/>
      </c>
      <c r="U23" s="271">
        <f t="shared" si="2"/>
        <v>100</v>
      </c>
      <c r="V23" s="153">
        <f t="shared" si="3"/>
        <v>-55</v>
      </c>
      <c r="W23" s="273">
        <f t="shared" si="13"/>
        <v>98.375000000000014</v>
      </c>
      <c r="X23" s="86">
        <f t="shared" si="5"/>
        <v>2.2239999999999753</v>
      </c>
      <c r="Y23" s="274">
        <f t="shared" si="11"/>
        <v>-10</v>
      </c>
      <c r="Z23" s="92">
        <f t="shared" si="6"/>
        <v>3</v>
      </c>
      <c r="AA23" s="92">
        <f t="shared" si="7"/>
        <v>5</v>
      </c>
      <c r="AB23" s="92">
        <f>IF($AA23="n/a","",IFERROR(COUNTIF($AA$2:$AA23,"="&amp;AA23),""))</f>
        <v>1</v>
      </c>
      <c r="AC23" s="92">
        <f>COUNTIF($Z$2:Z23,"&lt;"&amp;Z23)</f>
        <v>3</v>
      </c>
      <c r="AD23" s="100">
        <f t="shared" si="8"/>
        <v>45</v>
      </c>
      <c r="AE23" s="102">
        <f t="shared" si="9"/>
        <v>35</v>
      </c>
    </row>
    <row r="24" spans="1:31" x14ac:dyDescent="0.2">
      <c r="A24" s="6">
        <v>31</v>
      </c>
      <c r="B24" t="s">
        <v>248</v>
      </c>
      <c r="C24" t="str">
        <f t="shared" si="0"/>
        <v>samuel rechner</v>
      </c>
      <c r="D24" s="6" t="s">
        <v>66</v>
      </c>
      <c r="E24" s="5" t="s">
        <v>249</v>
      </c>
      <c r="G24" s="6" t="s">
        <v>97</v>
      </c>
      <c r="H24" s="3" t="str">
        <f t="shared" si="1"/>
        <v/>
      </c>
      <c r="I24" s="3" t="str">
        <f t="shared" si="1"/>
        <v/>
      </c>
      <c r="J24" s="3" t="str">
        <f t="shared" si="1"/>
        <v/>
      </c>
      <c r="K24" s="3" t="str">
        <f t="shared" si="1"/>
        <v/>
      </c>
      <c r="L24" s="3" t="str">
        <f t="shared" si="1"/>
        <v/>
      </c>
      <c r="M24" s="3" t="str">
        <f t="shared" si="1"/>
        <v/>
      </c>
      <c r="N24" s="3" t="str">
        <f t="shared" si="1"/>
        <v/>
      </c>
      <c r="O24" s="3" t="str">
        <f t="shared" si="1"/>
        <v/>
      </c>
      <c r="P24" s="3" t="str">
        <f t="shared" si="1"/>
        <v/>
      </c>
      <c r="Q24" s="3" t="str">
        <f t="shared" si="1"/>
        <v/>
      </c>
      <c r="R24" s="3" t="str">
        <f t="shared" si="1"/>
        <v/>
      </c>
      <c r="S24" s="3" t="str">
        <f t="shared" si="1"/>
        <v/>
      </c>
      <c r="T24" s="145" t="str">
        <f t="shared" si="1"/>
        <v/>
      </c>
      <c r="U24" s="271">
        <f t="shared" si="2"/>
        <v>0</v>
      </c>
      <c r="V24" s="153">
        <f t="shared" si="3"/>
        <v>0</v>
      </c>
      <c r="W24" s="273" t="str">
        <f t="shared" si="13"/>
        <v/>
      </c>
      <c r="X24" s="86" t="str">
        <f t="shared" si="5"/>
        <v/>
      </c>
      <c r="Y24" s="274">
        <f t="shared" si="11"/>
        <v>0</v>
      </c>
      <c r="Z24" s="92" t="str">
        <f t="shared" si="6"/>
        <v>n/a</v>
      </c>
      <c r="AA24" s="92" t="str">
        <f t="shared" si="7"/>
        <v>n/a</v>
      </c>
      <c r="AB24" s="92" t="str">
        <f>IF($AA24="n/a","",IFERROR(COUNTIF($AA$2:$AA24,"="&amp;AA24),""))</f>
        <v/>
      </c>
      <c r="AC24" s="92">
        <f>COUNTIF($Z$2:Z24,"&lt;"&amp;Z24)</f>
        <v>0</v>
      </c>
      <c r="AD24" s="100">
        <f t="shared" si="8"/>
        <v>0</v>
      </c>
      <c r="AE24" s="102">
        <f t="shared" si="9"/>
        <v>0</v>
      </c>
    </row>
    <row r="25" spans="1:31" x14ac:dyDescent="0.2">
      <c r="A25" s="6">
        <v>29</v>
      </c>
      <c r="B25" t="s">
        <v>250</v>
      </c>
      <c r="C25" t="str">
        <f t="shared" si="0"/>
        <v>thomas milone</v>
      </c>
      <c r="D25" s="6" t="s">
        <v>66</v>
      </c>
      <c r="E25" s="5" t="s">
        <v>251</v>
      </c>
      <c r="G25" s="6" t="s">
        <v>97</v>
      </c>
      <c r="H25" s="3" t="str">
        <f t="shared" si="1"/>
        <v/>
      </c>
      <c r="I25" s="3" t="str">
        <f t="shared" si="1"/>
        <v/>
      </c>
      <c r="J25" s="3" t="str">
        <f t="shared" si="1"/>
        <v/>
      </c>
      <c r="K25" s="3" t="str">
        <f t="shared" si="1"/>
        <v/>
      </c>
      <c r="L25" s="3" t="str">
        <f t="shared" si="1"/>
        <v/>
      </c>
      <c r="M25" s="3" t="str">
        <f t="shared" si="1"/>
        <v/>
      </c>
      <c r="N25" s="3" t="str">
        <f t="shared" si="1"/>
        <v/>
      </c>
      <c r="O25" s="3" t="str">
        <f t="shared" si="1"/>
        <v/>
      </c>
      <c r="P25" s="3" t="str">
        <f t="shared" si="1"/>
        <v/>
      </c>
      <c r="Q25" s="3" t="str">
        <f t="shared" si="1"/>
        <v/>
      </c>
      <c r="R25" s="3" t="str">
        <f t="shared" si="1"/>
        <v/>
      </c>
      <c r="S25" s="3" t="str">
        <f t="shared" si="1"/>
        <v/>
      </c>
      <c r="T25" s="145" t="str">
        <f t="shared" si="1"/>
        <v/>
      </c>
      <c r="U25" s="271">
        <f t="shared" si="2"/>
        <v>0</v>
      </c>
      <c r="V25" s="153">
        <f t="shared" si="3"/>
        <v>0</v>
      </c>
      <c r="W25" s="273" t="str">
        <f t="shared" si="13"/>
        <v/>
      </c>
      <c r="X25" s="86" t="str">
        <f t="shared" si="5"/>
        <v/>
      </c>
      <c r="Y25" s="274">
        <f t="shared" si="11"/>
        <v>0</v>
      </c>
      <c r="Z25" s="92" t="str">
        <f t="shared" si="6"/>
        <v>n/a</v>
      </c>
      <c r="AA25" s="92" t="str">
        <f t="shared" si="7"/>
        <v>n/a</v>
      </c>
      <c r="AB25" s="92" t="str">
        <f>IF($AA25="n/a","",IFERROR(COUNTIF($AA$2:$AA25,"="&amp;AA25),""))</f>
        <v/>
      </c>
      <c r="AC25" s="92">
        <f>COUNTIF($Z$2:Z25,"&lt;"&amp;Z25)</f>
        <v>0</v>
      </c>
      <c r="AD25" s="100">
        <f t="shared" si="8"/>
        <v>0</v>
      </c>
      <c r="AE25" s="102">
        <f t="shared" si="9"/>
        <v>0</v>
      </c>
    </row>
    <row r="26" spans="1:31" x14ac:dyDescent="0.2">
      <c r="A26" s="6">
        <v>51</v>
      </c>
      <c r="B26" t="s">
        <v>103</v>
      </c>
      <c r="C26" t="str">
        <f t="shared" si="0"/>
        <v>andrew waddleton</v>
      </c>
      <c r="D26" s="6" t="s">
        <v>66</v>
      </c>
      <c r="E26" s="5" t="s">
        <v>252</v>
      </c>
      <c r="G26" s="6" t="s">
        <v>109</v>
      </c>
      <c r="H26" s="3" t="str">
        <f t="shared" si="1"/>
        <v/>
      </c>
      <c r="I26" s="3" t="str">
        <f t="shared" si="1"/>
        <v/>
      </c>
      <c r="J26" s="3" t="str">
        <f t="shared" si="1"/>
        <v/>
      </c>
      <c r="K26" s="3" t="str">
        <f t="shared" si="1"/>
        <v/>
      </c>
      <c r="L26" s="3" t="str">
        <f t="shared" si="1"/>
        <v/>
      </c>
      <c r="M26" s="3" t="str">
        <f t="shared" si="1"/>
        <v/>
      </c>
      <c r="N26" s="3" t="str">
        <f t="shared" si="1"/>
        <v/>
      </c>
      <c r="O26" s="3" t="str">
        <f t="shared" si="1"/>
        <v/>
      </c>
      <c r="P26" s="3" t="str">
        <f t="shared" si="1"/>
        <v/>
      </c>
      <c r="Q26" s="3" t="str">
        <f t="shared" si="1"/>
        <v/>
      </c>
      <c r="R26" s="3" t="str">
        <f t="shared" si="1"/>
        <v/>
      </c>
      <c r="S26" s="3" t="str">
        <f t="shared" si="1"/>
        <v/>
      </c>
      <c r="T26" s="145" t="str">
        <f t="shared" si="1"/>
        <v/>
      </c>
      <c r="U26" s="271">
        <f t="shared" si="2"/>
        <v>0</v>
      </c>
      <c r="V26" s="153">
        <f t="shared" si="3"/>
        <v>0</v>
      </c>
      <c r="W26" s="273" t="str">
        <f t="shared" si="13"/>
        <v/>
      </c>
      <c r="X26" s="86" t="str">
        <f t="shared" si="5"/>
        <v/>
      </c>
      <c r="Y26" s="274">
        <f t="shared" si="11"/>
        <v>0</v>
      </c>
      <c r="Z26" s="92" t="str">
        <f t="shared" si="6"/>
        <v>n/a</v>
      </c>
      <c r="AA26" s="92" t="str">
        <f t="shared" si="7"/>
        <v>n/a</v>
      </c>
      <c r="AB26" s="92" t="str">
        <f>IF($AA26="n/a","",IFERROR(COUNTIF($AA$2:$AA26,"="&amp;AA26),""))</f>
        <v/>
      </c>
      <c r="AC26" s="92">
        <f>COUNTIF($Z$2:Z26,"&lt;"&amp;Z26)</f>
        <v>0</v>
      </c>
      <c r="AD26" s="100">
        <f t="shared" si="8"/>
        <v>0</v>
      </c>
      <c r="AE26" s="102">
        <f t="shared" si="9"/>
        <v>0</v>
      </c>
    </row>
    <row r="27" spans="1:31" x14ac:dyDescent="0.2">
      <c r="A27" s="6"/>
      <c r="B27"/>
      <c r="C27"/>
      <c r="E27" s="5"/>
      <c r="F27" s="5"/>
      <c r="H27" s="3" t="str">
        <f t="shared" si="1"/>
        <v/>
      </c>
      <c r="I27" s="3" t="str">
        <f t="shared" si="1"/>
        <v/>
      </c>
      <c r="J27" s="3" t="str">
        <f t="shared" si="1"/>
        <v/>
      </c>
      <c r="K27" s="3" t="str">
        <f t="shared" si="1"/>
        <v/>
      </c>
      <c r="L27" s="3" t="str">
        <f t="shared" si="1"/>
        <v/>
      </c>
      <c r="M27" s="3" t="str">
        <f t="shared" si="1"/>
        <v/>
      </c>
      <c r="N27" s="3" t="str">
        <f t="shared" si="1"/>
        <v/>
      </c>
      <c r="O27" s="3" t="str">
        <f t="shared" si="1"/>
        <v/>
      </c>
      <c r="P27" s="3" t="str">
        <f t="shared" ref="P27:T27" si="23">IF($D27=P$1,$U27,"")</f>
        <v/>
      </c>
      <c r="Q27" s="3" t="str">
        <f t="shared" si="23"/>
        <v/>
      </c>
      <c r="R27" s="3" t="str">
        <f t="shared" si="23"/>
        <v/>
      </c>
      <c r="S27" s="3" t="str">
        <f t="shared" si="23"/>
        <v/>
      </c>
      <c r="T27" s="145" t="str">
        <f t="shared" si="23"/>
        <v/>
      </c>
      <c r="U27" s="271"/>
      <c r="V27" s="153"/>
      <c r="W27" s="273" t="str">
        <f t="shared" si="12"/>
        <v/>
      </c>
      <c r="X27" s="86" t="str">
        <f t="shared" si="5"/>
        <v/>
      </c>
      <c r="Y27" s="274"/>
      <c r="Z27" s="92" t="str">
        <f t="shared" si="6"/>
        <v>n/a</v>
      </c>
      <c r="AA27" s="92" t="str">
        <f t="shared" si="7"/>
        <v>n/a</v>
      </c>
      <c r="AB27" s="92" t="str">
        <f>IF($AA27="n/a","",IFERROR(COUNTIF($AA$2:$AA27,"="&amp;AA27),""))</f>
        <v/>
      </c>
      <c r="AC27" s="92">
        <f>COUNTIF($Z$2:Z27,"&lt;"&amp;Z27)</f>
        <v>0</v>
      </c>
      <c r="AD27" s="100">
        <f t="shared" si="8"/>
        <v>0</v>
      </c>
      <c r="AE27" s="102">
        <f t="shared" si="9"/>
        <v>0</v>
      </c>
    </row>
    <row r="28" spans="1:31" ht="13.5" thickBot="1" x14ac:dyDescent="0.25">
      <c r="A28" s="155"/>
      <c r="B28" s="146"/>
      <c r="C28" s="146"/>
      <c r="D28" s="154"/>
      <c r="E28" s="279"/>
      <c r="F28" s="154"/>
      <c r="G28" s="154"/>
      <c r="H28" s="147" t="str">
        <f t="shared" ref="H28:T28" si="24">IF($D28=H$1,$U28,"")</f>
        <v/>
      </c>
      <c r="I28" s="147" t="str">
        <f t="shared" si="24"/>
        <v/>
      </c>
      <c r="J28" s="147" t="str">
        <f t="shared" si="24"/>
        <v/>
      </c>
      <c r="K28" s="147" t="str">
        <f t="shared" si="24"/>
        <v/>
      </c>
      <c r="L28" s="147" t="str">
        <f t="shared" si="24"/>
        <v/>
      </c>
      <c r="M28" s="147" t="str">
        <f t="shared" si="24"/>
        <v/>
      </c>
      <c r="N28" s="147" t="str">
        <f t="shared" si="24"/>
        <v/>
      </c>
      <c r="O28" s="147" t="str">
        <f t="shared" si="24"/>
        <v/>
      </c>
      <c r="P28" s="147" t="str">
        <f t="shared" si="24"/>
        <v/>
      </c>
      <c r="Q28" s="147" t="str">
        <f t="shared" si="24"/>
        <v/>
      </c>
      <c r="R28" s="147" t="str">
        <f t="shared" si="24"/>
        <v/>
      </c>
      <c r="S28" s="147" t="str">
        <f t="shared" si="24"/>
        <v/>
      </c>
      <c r="T28" s="148" t="str">
        <f t="shared" si="24"/>
        <v/>
      </c>
      <c r="U28" s="272"/>
      <c r="V28" s="155"/>
      <c r="W28" s="275" t="str">
        <f t="shared" si="12"/>
        <v/>
      </c>
      <c r="X28" s="276" t="str">
        <f t="shared" si="5"/>
        <v/>
      </c>
      <c r="Y28" s="277"/>
      <c r="Z28" s="157" t="str">
        <f t="shared" si="6"/>
        <v>n/a</v>
      </c>
      <c r="AA28" s="157" t="str">
        <f t="shared" si="7"/>
        <v>n/a</v>
      </c>
      <c r="AB28" s="157" t="str">
        <f>IF($AA28="n/a","",IFERROR(COUNTIF($AA$2:$AA28,"="&amp;AA28),""))</f>
        <v/>
      </c>
      <c r="AC28" s="92">
        <f>COUNTIF($Z$2:Z28,"&lt;"&amp;Z28)</f>
        <v>0</v>
      </c>
      <c r="AD28" s="158">
        <f t="shared" si="8"/>
        <v>0</v>
      </c>
      <c r="AE28" s="103">
        <f t="shared" si="9"/>
        <v>0</v>
      </c>
    </row>
    <row r="29" spans="1:31" ht="13.5" thickBot="1" x14ac:dyDescent="0.25">
      <c r="F29" s="89"/>
      <c r="G29" s="90" t="s">
        <v>26</v>
      </c>
      <c r="H29" s="91">
        <f t="shared" ref="H29:U29" si="25">COUNT(H2:H28)</f>
        <v>0</v>
      </c>
      <c r="I29" s="91">
        <f t="shared" si="25"/>
        <v>2</v>
      </c>
      <c r="J29" s="91">
        <f t="shared" si="25"/>
        <v>2</v>
      </c>
      <c r="K29" s="91">
        <f t="shared" si="25"/>
        <v>3</v>
      </c>
      <c r="L29" s="91">
        <f t="shared" si="25"/>
        <v>4</v>
      </c>
      <c r="M29" s="91">
        <f t="shared" si="25"/>
        <v>1</v>
      </c>
      <c r="N29" s="91">
        <f t="shared" si="25"/>
        <v>2</v>
      </c>
      <c r="O29" s="91">
        <f t="shared" si="25"/>
        <v>0</v>
      </c>
      <c r="P29" s="91">
        <f t="shared" si="25"/>
        <v>1</v>
      </c>
      <c r="Q29" s="91">
        <f t="shared" si="25"/>
        <v>1</v>
      </c>
      <c r="R29" s="91">
        <f t="shared" si="25"/>
        <v>0</v>
      </c>
      <c r="S29" s="91">
        <f t="shared" si="25"/>
        <v>2</v>
      </c>
      <c r="T29" s="91">
        <f t="shared" si="25"/>
        <v>0</v>
      </c>
      <c r="U29" s="150">
        <f t="shared" si="25"/>
        <v>25</v>
      </c>
      <c r="V29" s="104"/>
      <c r="W29" s="104"/>
      <c r="Y29" s="104"/>
      <c r="Z29" s="104"/>
      <c r="AA29" s="104"/>
      <c r="AB29" s="104"/>
      <c r="AC29" s="104"/>
      <c r="AD29" s="104"/>
      <c r="AE29" s="104"/>
    </row>
    <row r="31" spans="1:31" x14ac:dyDescent="0.2">
      <c r="B31" s="1"/>
      <c r="C31" s="1"/>
      <c r="D31" s="56"/>
      <c r="V31" s="56"/>
      <c r="Z31" s="56"/>
      <c r="AA31" s="56"/>
      <c r="AB31" s="56"/>
      <c r="AC31" s="56"/>
      <c r="AD31" s="56"/>
    </row>
  </sheetData>
  <sortState xmlns:xlrd2="http://schemas.microsoft.com/office/spreadsheetml/2017/richdata2" ref="A2:G26">
    <sortCondition ref="E2:E26"/>
  </sortState>
  <mergeCells count="1">
    <mergeCell ref="AG1:AI1"/>
  </mergeCells>
  <conditionalFormatting sqref="A2:T28 V2:Y28">
    <cfRule type="expression" dxfId="38" priority="1" stopIfTrue="1">
      <formula>$D2="SNA"</formula>
    </cfRule>
    <cfRule type="expression" dxfId="37" priority="2" stopIfTrue="1">
      <formula>$D2="SNB"</formula>
    </cfRule>
    <cfRule type="expression" dxfId="36" priority="3">
      <formula>$D2="SNC"</formula>
    </cfRule>
    <cfRule type="expression" dxfId="35" priority="4">
      <formula>$D2="SND"</formula>
    </cfRule>
    <cfRule type="expression" dxfId="34" priority="5">
      <formula>$D2="NAC"</formula>
    </cfRule>
    <cfRule type="expression" dxfId="33" priority="6">
      <formula>$D2="NBC"</formula>
    </cfRule>
    <cfRule type="expression" dxfId="32" priority="7">
      <formula>$D2="NCC"</formula>
    </cfRule>
    <cfRule type="expression" dxfId="31" priority="8">
      <formula>$D2="NDC"</formula>
    </cfRule>
    <cfRule type="expression" dxfId="30" priority="9">
      <formula>$D2="ABMOD"</formula>
    </cfRule>
    <cfRule type="expression" dxfId="29" priority="10">
      <formula>$D2="CDMOD"</formula>
    </cfRule>
    <cfRule type="expression" dxfId="28" priority="11">
      <formula>$D2="SMOD"</formula>
    </cfRule>
    <cfRule type="expression" dxfId="27" priority="12">
      <formula>$D2="RES"</formula>
    </cfRule>
    <cfRule type="expression" dxfId="26" priority="13">
      <formula>$D2="OPN"</formula>
    </cfRule>
  </conditionalFormatting>
  <pageMargins left="0.7" right="0.7" top="0.75" bottom="0.75" header="0.3" footer="0.3"/>
  <pageSetup paperSize="9"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EB70F-E9AD-4BA7-B1BC-678A9087EFFD}">
  <dimension ref="A1:AI33"/>
  <sheetViews>
    <sheetView zoomScaleNormal="100" workbookViewId="0">
      <selection activeCell="A2" sqref="A2"/>
    </sheetView>
  </sheetViews>
  <sheetFormatPr defaultColWidth="8.85546875" defaultRowHeight="12.75" x14ac:dyDescent="0.2"/>
  <cols>
    <col min="1" max="1" width="8.140625" style="55" customWidth="1"/>
    <col min="2" max="2" width="24.7109375" style="6" bestFit="1" customWidth="1"/>
    <col min="3" max="3" width="20.7109375" style="6" hidden="1" customWidth="1"/>
    <col min="4" max="4" width="8.28515625" style="6" bestFit="1" customWidth="1"/>
    <col min="5" max="5" width="11.5703125" style="6" customWidth="1"/>
    <col min="6" max="6" width="16.140625" style="6" bestFit="1" customWidth="1"/>
    <col min="7" max="7" width="9.28515625" style="6" bestFit="1" customWidth="1"/>
    <col min="8" max="20" width="7.7109375" style="6" customWidth="1"/>
    <col min="21" max="21" width="6.7109375" style="6" customWidth="1"/>
    <col min="22" max="22" width="7.28515625" style="6" bestFit="1" customWidth="1"/>
    <col min="23" max="23" width="8.28515625" style="6" customWidth="1"/>
    <col min="24" max="24" width="8.85546875" style="86" customWidth="1"/>
    <col min="25" max="25" width="8.85546875" style="6" customWidth="1"/>
    <col min="26" max="26" width="14.28515625" style="6" hidden="1" customWidth="1"/>
    <col min="27" max="29" width="8.85546875" style="6" hidden="1" customWidth="1"/>
    <col min="30" max="30" width="11.42578125" style="6" hidden="1" customWidth="1"/>
    <col min="31" max="31" width="8.85546875" style="6" customWidth="1"/>
    <col min="32" max="32" width="5.85546875" style="6" customWidth="1"/>
    <col min="33" max="33" width="8.85546875" style="6"/>
    <col min="34" max="34" width="22.28515625" style="6" customWidth="1"/>
    <col min="35" max="35" width="10.28515625" style="6" customWidth="1"/>
    <col min="36" max="16384" width="8.85546875" style="6"/>
  </cols>
  <sheetData>
    <row r="1" spans="1:35" s="55" customFormat="1" ht="43.35" customHeight="1" thickBot="1" x14ac:dyDescent="0.25">
      <c r="A1" s="159" t="s">
        <v>23</v>
      </c>
      <c r="B1" s="160" t="s">
        <v>1</v>
      </c>
      <c r="C1" s="161" t="s">
        <v>1</v>
      </c>
      <c r="D1" s="161" t="s">
        <v>2</v>
      </c>
      <c r="E1" s="172" t="s">
        <v>24</v>
      </c>
      <c r="F1" s="304"/>
      <c r="G1" s="173" t="s">
        <v>25</v>
      </c>
      <c r="H1" s="162" t="s">
        <v>14</v>
      </c>
      <c r="I1" s="163" t="s">
        <v>13</v>
      </c>
      <c r="J1" s="164" t="s">
        <v>16</v>
      </c>
      <c r="K1" s="165" t="s">
        <v>39</v>
      </c>
      <c r="L1" s="166" t="s">
        <v>38</v>
      </c>
      <c r="M1" s="253" t="s">
        <v>69</v>
      </c>
      <c r="N1" s="254" t="s">
        <v>68</v>
      </c>
      <c r="O1" s="256" t="s">
        <v>37</v>
      </c>
      <c r="P1" s="257" t="s">
        <v>4</v>
      </c>
      <c r="Q1" s="167" t="s">
        <v>21</v>
      </c>
      <c r="R1" s="255" t="s">
        <v>22</v>
      </c>
      <c r="S1" s="168" t="s">
        <v>5</v>
      </c>
      <c r="T1" s="169" t="s">
        <v>3</v>
      </c>
      <c r="U1" s="151" t="s">
        <v>43</v>
      </c>
      <c r="V1" s="97" t="s">
        <v>51</v>
      </c>
      <c r="W1" s="97" t="s">
        <v>40</v>
      </c>
      <c r="X1" s="99" t="s">
        <v>41</v>
      </c>
      <c r="Y1" s="98" t="s">
        <v>42</v>
      </c>
      <c r="Z1" s="152" t="s">
        <v>49</v>
      </c>
      <c r="AA1" s="152" t="s">
        <v>2</v>
      </c>
      <c r="AB1" s="152" t="s">
        <v>53</v>
      </c>
      <c r="AC1" s="152" t="s">
        <v>45</v>
      </c>
      <c r="AD1" s="152" t="s">
        <v>50</v>
      </c>
      <c r="AE1" s="151" t="s">
        <v>54</v>
      </c>
      <c r="AG1" s="324" t="s">
        <v>62</v>
      </c>
      <c r="AH1" s="324"/>
      <c r="AI1" s="324"/>
    </row>
    <row r="2" spans="1:35" x14ac:dyDescent="0.2">
      <c r="A2" s="6">
        <v>6</v>
      </c>
      <c r="B2" t="s">
        <v>61</v>
      </c>
      <c r="C2" t="str">
        <f t="shared" ref="C2:C29" si="0">LOWER(B2)</f>
        <v>russell garner</v>
      </c>
      <c r="D2" s="6" t="s">
        <v>16</v>
      </c>
      <c r="E2" s="299" t="s">
        <v>279</v>
      </c>
      <c r="F2" s="320" t="s">
        <v>213</v>
      </c>
      <c r="G2" s="6" t="s">
        <v>181</v>
      </c>
      <c r="H2" s="170" t="str">
        <f t="shared" ref="H2:T21" si="1">IF($D2=H$1,$U2,"")</f>
        <v/>
      </c>
      <c r="I2" s="170" t="str">
        <f t="shared" si="1"/>
        <v/>
      </c>
      <c r="J2" s="170">
        <f t="shared" si="1"/>
        <v>100</v>
      </c>
      <c r="K2" s="170" t="str">
        <f t="shared" si="1"/>
        <v/>
      </c>
      <c r="L2" s="170" t="str">
        <f t="shared" si="1"/>
        <v/>
      </c>
      <c r="M2" s="170" t="str">
        <f t="shared" si="1"/>
        <v/>
      </c>
      <c r="N2" s="170" t="str">
        <f t="shared" si="1"/>
        <v/>
      </c>
      <c r="O2" s="170" t="str">
        <f t="shared" si="1"/>
        <v/>
      </c>
      <c r="P2" s="170" t="str">
        <f t="shared" si="1"/>
        <v/>
      </c>
      <c r="Q2" s="170" t="str">
        <f t="shared" si="1"/>
        <v/>
      </c>
      <c r="R2" s="170" t="str">
        <f t="shared" si="1"/>
        <v/>
      </c>
      <c r="S2" s="170" t="str">
        <f t="shared" si="1"/>
        <v/>
      </c>
      <c r="T2" s="171" t="str">
        <f t="shared" si="1"/>
        <v/>
      </c>
      <c r="U2" s="270">
        <f t="shared" ref="U2:U30" si="2">IFERROR(VLOOKUP($AB2,Points2018,2,0),0)</f>
        <v>100</v>
      </c>
      <c r="V2" s="192">
        <f t="shared" ref="V2:V30" si="3">AD2-U2</f>
        <v>0</v>
      </c>
      <c r="W2" s="267">
        <f t="shared" ref="W2" si="4">IFERROR(VLOOKUP(D2,BenchmarksRd1,3,0)*86400,"")</f>
        <v>109.768</v>
      </c>
      <c r="X2" s="268">
        <f t="shared" ref="X2:X30" si="5">IFERROR((($E2*86400)-W2),"")</f>
        <v>-1.0130000000000052</v>
      </c>
      <c r="Y2" s="269">
        <f>IF(U2=0,0,IF(X2&lt;=0,10,IF(X2&lt;0.5,5,IF(X2&lt;1,0,IF(X2&lt;2,-5,-10)))))</f>
        <v>10</v>
      </c>
      <c r="Z2" s="105">
        <f t="shared" ref="Z2:Z30" si="6">IFERROR(VLOOKUP(D2,Class2019,4,0),"n/a")</f>
        <v>6</v>
      </c>
      <c r="AA2" s="105">
        <f t="shared" ref="AA2:AA30" si="7">IFERROR(VLOOKUP(D2,Class2019,3,0),"n/a")</f>
        <v>11</v>
      </c>
      <c r="AB2" s="105">
        <f>IF($AA2="n/a","",IFERROR(COUNTIF($AA$2:$AA2,"="&amp;AA2),""))</f>
        <v>1</v>
      </c>
      <c r="AC2" s="105">
        <f>COUNTIF($Z2:Z$2,"&lt;"&amp;Z2)</f>
        <v>0</v>
      </c>
      <c r="AD2" s="135">
        <f t="shared" ref="AD2:AD30" si="8">IF($AA2="n/a",0,IFERROR(VLOOKUP(AB2+AC2,Points2019,2,0),15))</f>
        <v>100</v>
      </c>
      <c r="AE2" s="101">
        <f t="shared" ref="AE2:AE30" si="9">(U2+V2+Y2)</f>
        <v>110</v>
      </c>
      <c r="AG2" s="136" t="s">
        <v>3</v>
      </c>
      <c r="AH2" s="305" t="s">
        <v>44</v>
      </c>
      <c r="AI2" s="306">
        <v>1.4273495370370371E-3</v>
      </c>
    </row>
    <row r="3" spans="1:35" x14ac:dyDescent="0.2">
      <c r="A3" s="6">
        <v>55</v>
      </c>
      <c r="B3" t="s">
        <v>100</v>
      </c>
      <c r="C3" t="str">
        <f t="shared" si="0"/>
        <v>kutay dal</v>
      </c>
      <c r="D3" s="6" t="s">
        <v>38</v>
      </c>
      <c r="E3" s="299" t="s">
        <v>280</v>
      </c>
      <c r="F3" s="320" t="s">
        <v>213</v>
      </c>
      <c r="G3" s="6" t="s">
        <v>109</v>
      </c>
      <c r="H3" s="3" t="str">
        <f t="shared" si="1"/>
        <v/>
      </c>
      <c r="I3" s="3" t="str">
        <f t="shared" si="1"/>
        <v/>
      </c>
      <c r="J3" s="3" t="str">
        <f t="shared" si="1"/>
        <v/>
      </c>
      <c r="K3" s="3" t="str">
        <f t="shared" si="1"/>
        <v/>
      </c>
      <c r="L3" s="3">
        <f t="shared" si="1"/>
        <v>100</v>
      </c>
      <c r="M3" s="3" t="str">
        <f t="shared" si="1"/>
        <v/>
      </c>
      <c r="N3" s="3" t="str">
        <f t="shared" si="1"/>
        <v/>
      </c>
      <c r="O3" s="3" t="str">
        <f t="shared" si="1"/>
        <v/>
      </c>
      <c r="P3" s="3" t="str">
        <f t="shared" si="1"/>
        <v/>
      </c>
      <c r="Q3" s="3" t="str">
        <f t="shared" si="1"/>
        <v/>
      </c>
      <c r="R3" s="3" t="str">
        <f t="shared" si="1"/>
        <v/>
      </c>
      <c r="S3" s="3" t="str">
        <f t="shared" si="1"/>
        <v/>
      </c>
      <c r="T3" s="145" t="str">
        <f t="shared" si="1"/>
        <v/>
      </c>
      <c r="U3" s="271">
        <f t="shared" si="2"/>
        <v>100</v>
      </c>
      <c r="V3" s="153">
        <f t="shared" si="3"/>
        <v>0</v>
      </c>
      <c r="W3" s="273">
        <f t="shared" ref="W3:W4" si="10">IFERROR(VLOOKUP(D3,BenchmarksRd1,3,0)*86400,"")</f>
        <v>114.663</v>
      </c>
      <c r="X3" s="86">
        <f t="shared" si="5"/>
        <v>-0.86100000000000421</v>
      </c>
      <c r="Y3" s="274">
        <f>IF(U3=0,0,IF(X3&lt;=0,10,IF(X3&lt;0.5,5,IF(X3&lt;1,0,IF(X3&lt;2,-5,-10)))))</f>
        <v>10</v>
      </c>
      <c r="Z3" s="92">
        <f t="shared" si="6"/>
        <v>5</v>
      </c>
      <c r="AA3" s="92">
        <f t="shared" si="7"/>
        <v>9</v>
      </c>
      <c r="AB3" s="92">
        <f>IF($AA3="n/a","",IFERROR(COUNTIF($AA$2:$AA3,"="&amp;AA3),""))</f>
        <v>1</v>
      </c>
      <c r="AC3" s="92">
        <f>COUNTIF($Z$2:Z3,"&lt;"&amp;Z3)</f>
        <v>0</v>
      </c>
      <c r="AD3" s="100">
        <f t="shared" si="8"/>
        <v>100</v>
      </c>
      <c r="AE3" s="102">
        <f t="shared" si="9"/>
        <v>110</v>
      </c>
      <c r="AG3" s="137" t="s">
        <v>5</v>
      </c>
      <c r="AH3" s="44" t="s">
        <v>274</v>
      </c>
      <c r="AI3" s="307">
        <v>1.4203472222222224E-3</v>
      </c>
    </row>
    <row r="4" spans="1:35" x14ac:dyDescent="0.2">
      <c r="A4" s="6">
        <v>12</v>
      </c>
      <c r="B4" t="s">
        <v>281</v>
      </c>
      <c r="C4" t="str">
        <f t="shared" si="0"/>
        <v>david wilken</v>
      </c>
      <c r="D4" s="6" t="s">
        <v>13</v>
      </c>
      <c r="E4" s="300" t="s">
        <v>282</v>
      </c>
      <c r="F4"/>
      <c r="G4" s="6" t="s">
        <v>98</v>
      </c>
      <c r="H4" s="3" t="str">
        <f t="shared" si="1"/>
        <v/>
      </c>
      <c r="I4" s="3">
        <f t="shared" si="1"/>
        <v>100</v>
      </c>
      <c r="J4" s="3" t="str">
        <f t="shared" si="1"/>
        <v/>
      </c>
      <c r="K4" s="3" t="str">
        <f t="shared" si="1"/>
        <v/>
      </c>
      <c r="L4" s="3" t="str">
        <f t="shared" si="1"/>
        <v/>
      </c>
      <c r="M4" s="3" t="str">
        <f t="shared" si="1"/>
        <v/>
      </c>
      <c r="N4" s="3" t="str">
        <f t="shared" si="1"/>
        <v/>
      </c>
      <c r="O4" s="3" t="str">
        <f t="shared" si="1"/>
        <v/>
      </c>
      <c r="P4" s="3" t="str">
        <f t="shared" si="1"/>
        <v/>
      </c>
      <c r="Q4" s="3" t="str">
        <f t="shared" si="1"/>
        <v/>
      </c>
      <c r="R4" s="3" t="str">
        <f t="shared" si="1"/>
        <v/>
      </c>
      <c r="S4" s="3" t="str">
        <f t="shared" si="1"/>
        <v/>
      </c>
      <c r="T4" s="145" t="str">
        <f t="shared" si="1"/>
        <v/>
      </c>
      <c r="U4" s="271">
        <f t="shared" si="2"/>
        <v>100</v>
      </c>
      <c r="V4" s="153">
        <f t="shared" si="3"/>
        <v>-40</v>
      </c>
      <c r="W4" s="273">
        <f t="shared" si="10"/>
        <v>108.804</v>
      </c>
      <c r="X4" s="86">
        <f t="shared" si="5"/>
        <v>5.7680000000000007</v>
      </c>
      <c r="Y4" s="274">
        <f t="shared" ref="Y4:Y30" si="11">IF(U4=0,0,IF(X4&lt;=0,10,IF(X4&lt;0.5,5,IF(X4&lt;1,0,IF(X4&lt;2,-5,-10)))))</f>
        <v>-10</v>
      </c>
      <c r="Z4" s="92">
        <f t="shared" si="6"/>
        <v>7</v>
      </c>
      <c r="AA4" s="92">
        <f t="shared" si="7"/>
        <v>12</v>
      </c>
      <c r="AB4" s="92">
        <f>IF($AA4="n/a","",IFERROR(COUNTIF($AA$2:$AA4,"="&amp;AA4),""))</f>
        <v>1</v>
      </c>
      <c r="AC4" s="92">
        <f>COUNTIF($Z$2:Z4,"&lt;"&amp;Z4)</f>
        <v>2</v>
      </c>
      <c r="AD4" s="100">
        <f t="shared" si="8"/>
        <v>60</v>
      </c>
      <c r="AE4" s="102">
        <f t="shared" si="9"/>
        <v>50</v>
      </c>
      <c r="AG4" s="251" t="s">
        <v>4</v>
      </c>
      <c r="AH4" s="252" t="s">
        <v>81</v>
      </c>
      <c r="AI4" s="308">
        <v>1.4745601851851853E-3</v>
      </c>
    </row>
    <row r="5" spans="1:35" x14ac:dyDescent="0.2">
      <c r="A5" s="6">
        <v>88</v>
      </c>
      <c r="B5" s="61" t="s">
        <v>82</v>
      </c>
      <c r="C5" t="str">
        <f t="shared" si="0"/>
        <v>randy stagno navarra</v>
      </c>
      <c r="D5" s="6" t="s">
        <v>13</v>
      </c>
      <c r="E5" s="300" t="s">
        <v>283</v>
      </c>
      <c r="F5"/>
      <c r="G5" s="6" t="s">
        <v>97</v>
      </c>
      <c r="H5" s="3" t="str">
        <f t="shared" si="1"/>
        <v/>
      </c>
      <c r="I5" s="3">
        <f t="shared" si="1"/>
        <v>75</v>
      </c>
      <c r="J5" s="3" t="str">
        <f t="shared" si="1"/>
        <v/>
      </c>
      <c r="K5" s="3" t="str">
        <f t="shared" si="1"/>
        <v/>
      </c>
      <c r="L5" s="3" t="str">
        <f t="shared" si="1"/>
        <v/>
      </c>
      <c r="M5" s="3" t="str">
        <f t="shared" si="1"/>
        <v/>
      </c>
      <c r="N5" s="3" t="str">
        <f t="shared" si="1"/>
        <v/>
      </c>
      <c r="O5" s="3" t="str">
        <f t="shared" si="1"/>
        <v/>
      </c>
      <c r="P5" s="3" t="str">
        <f t="shared" si="1"/>
        <v/>
      </c>
      <c r="Q5" s="3" t="str">
        <f t="shared" si="1"/>
        <v/>
      </c>
      <c r="R5" s="3" t="str">
        <f t="shared" si="1"/>
        <v/>
      </c>
      <c r="S5" s="3" t="str">
        <f t="shared" si="1"/>
        <v/>
      </c>
      <c r="T5" s="145" t="str">
        <f t="shared" si="1"/>
        <v/>
      </c>
      <c r="U5" s="271">
        <f t="shared" si="2"/>
        <v>75</v>
      </c>
      <c r="V5" s="153">
        <f t="shared" si="3"/>
        <v>-30</v>
      </c>
      <c r="W5" s="273">
        <f t="shared" ref="W5:W30" si="12">IFERROR(VLOOKUP(D5,BenchmarksRd1,3,0)*86400,"")</f>
        <v>108.804</v>
      </c>
      <c r="X5" s="86">
        <f t="shared" si="5"/>
        <v>5.9819999999999993</v>
      </c>
      <c r="Y5" s="274">
        <f t="shared" si="11"/>
        <v>-10</v>
      </c>
      <c r="Z5" s="92">
        <f t="shared" si="6"/>
        <v>7</v>
      </c>
      <c r="AA5" s="92">
        <f t="shared" si="7"/>
        <v>12</v>
      </c>
      <c r="AB5" s="92">
        <f>IF($AA5="n/a","",IFERROR(COUNTIF($AA$2:$AA5,"="&amp;AA5),""))</f>
        <v>2</v>
      </c>
      <c r="AC5" s="92">
        <f>COUNTIF($Z$2:Z5,"&lt;"&amp;Z5)</f>
        <v>2</v>
      </c>
      <c r="AD5" s="100">
        <f t="shared" si="8"/>
        <v>45</v>
      </c>
      <c r="AE5" s="102">
        <f t="shared" si="9"/>
        <v>35</v>
      </c>
      <c r="AG5" s="250" t="s">
        <v>37</v>
      </c>
      <c r="AH5" s="207"/>
      <c r="AI5" s="309"/>
    </row>
    <row r="6" spans="1:35" x14ac:dyDescent="0.2">
      <c r="A6" s="6">
        <v>511</v>
      </c>
      <c r="B6" t="s">
        <v>228</v>
      </c>
      <c r="C6" t="str">
        <f t="shared" si="0"/>
        <v>elmer lara</v>
      </c>
      <c r="D6" s="6" t="s">
        <v>66</v>
      </c>
      <c r="E6" s="5" t="s">
        <v>284</v>
      </c>
      <c r="F6"/>
      <c r="G6" s="6" t="s">
        <v>97</v>
      </c>
      <c r="H6" s="3" t="str">
        <f t="shared" si="1"/>
        <v/>
      </c>
      <c r="I6" s="3" t="str">
        <f t="shared" si="1"/>
        <v/>
      </c>
      <c r="J6" s="3" t="str">
        <f t="shared" si="1"/>
        <v/>
      </c>
      <c r="K6" s="3" t="str">
        <f t="shared" si="1"/>
        <v/>
      </c>
      <c r="L6" s="3" t="str">
        <f t="shared" si="1"/>
        <v/>
      </c>
      <c r="M6" s="3" t="str">
        <f t="shared" si="1"/>
        <v/>
      </c>
      <c r="N6" s="3" t="str">
        <f t="shared" si="1"/>
        <v/>
      </c>
      <c r="O6" s="3" t="str">
        <f t="shared" si="1"/>
        <v/>
      </c>
      <c r="P6" s="3" t="str">
        <f t="shared" si="1"/>
        <v/>
      </c>
      <c r="Q6" s="3" t="str">
        <f t="shared" si="1"/>
        <v/>
      </c>
      <c r="R6" s="3" t="str">
        <f t="shared" si="1"/>
        <v/>
      </c>
      <c r="S6" s="3" t="str">
        <f t="shared" si="1"/>
        <v/>
      </c>
      <c r="T6" s="145" t="str">
        <f t="shared" si="1"/>
        <v/>
      </c>
      <c r="U6" s="271">
        <f t="shared" si="2"/>
        <v>0</v>
      </c>
      <c r="V6" s="153">
        <f t="shared" si="3"/>
        <v>0</v>
      </c>
      <c r="W6" s="273" t="str">
        <f t="shared" si="12"/>
        <v/>
      </c>
      <c r="X6" s="86" t="str">
        <f t="shared" si="5"/>
        <v/>
      </c>
      <c r="Y6" s="274">
        <f t="shared" si="11"/>
        <v>0</v>
      </c>
      <c r="Z6" s="92" t="str">
        <f t="shared" si="6"/>
        <v>n/a</v>
      </c>
      <c r="AA6" s="92" t="str">
        <f t="shared" si="7"/>
        <v>n/a</v>
      </c>
      <c r="AB6" s="92" t="str">
        <f>IF($AA6="n/a","",IFERROR(COUNTIF($AA$2:$AA6,"="&amp;AA6),""))</f>
        <v/>
      </c>
      <c r="AC6" s="92">
        <f>COUNTIF($Z$2:Z6,"&lt;"&amp;Z6)</f>
        <v>0</v>
      </c>
      <c r="AD6" s="100">
        <f t="shared" si="8"/>
        <v>0</v>
      </c>
      <c r="AE6" s="102">
        <f t="shared" si="9"/>
        <v>0</v>
      </c>
      <c r="AG6" s="138" t="s">
        <v>22</v>
      </c>
      <c r="AH6" s="310" t="s">
        <v>65</v>
      </c>
      <c r="AI6" s="311">
        <v>1.4067361111111112E-3</v>
      </c>
    </row>
    <row r="7" spans="1:35" x14ac:dyDescent="0.2">
      <c r="A7" s="6">
        <v>116</v>
      </c>
      <c r="B7" t="s">
        <v>111</v>
      </c>
      <c r="C7" t="str">
        <f t="shared" si="0"/>
        <v>darren harwood</v>
      </c>
      <c r="D7" s="6" t="s">
        <v>68</v>
      </c>
      <c r="E7" s="299" t="s">
        <v>285</v>
      </c>
      <c r="F7" s="320" t="s">
        <v>213</v>
      </c>
      <c r="G7" s="6" t="s">
        <v>97</v>
      </c>
      <c r="H7" s="3" t="str">
        <f t="shared" si="1"/>
        <v/>
      </c>
      <c r="I7" s="3" t="str">
        <f t="shared" si="1"/>
        <v/>
      </c>
      <c r="J7" s="3" t="str">
        <f t="shared" si="1"/>
        <v/>
      </c>
      <c r="K7" s="3" t="str">
        <f t="shared" si="1"/>
        <v/>
      </c>
      <c r="L7" s="3" t="str">
        <f t="shared" si="1"/>
        <v/>
      </c>
      <c r="M7" s="3" t="str">
        <f t="shared" si="1"/>
        <v/>
      </c>
      <c r="N7" s="3">
        <f t="shared" si="1"/>
        <v>100</v>
      </c>
      <c r="O7" s="3" t="str">
        <f t="shared" si="1"/>
        <v/>
      </c>
      <c r="P7" s="3" t="str">
        <f t="shared" si="1"/>
        <v/>
      </c>
      <c r="Q7" s="3" t="str">
        <f t="shared" si="1"/>
        <v/>
      </c>
      <c r="R7" s="3" t="str">
        <f t="shared" si="1"/>
        <v/>
      </c>
      <c r="S7" s="3" t="str">
        <f t="shared" si="1"/>
        <v/>
      </c>
      <c r="T7" s="145" t="str">
        <f t="shared" si="1"/>
        <v/>
      </c>
      <c r="U7" s="271">
        <f t="shared" si="2"/>
        <v>100</v>
      </c>
      <c r="V7" s="153">
        <f t="shared" si="3"/>
        <v>0</v>
      </c>
      <c r="W7" s="273">
        <f t="shared" si="12"/>
        <v>117.24199999999999</v>
      </c>
      <c r="X7" s="86">
        <f t="shared" si="5"/>
        <v>-1.616999999999976</v>
      </c>
      <c r="Y7" s="274">
        <f t="shared" si="11"/>
        <v>10</v>
      </c>
      <c r="Z7" s="92">
        <f t="shared" si="6"/>
        <v>4</v>
      </c>
      <c r="AA7" s="92">
        <f t="shared" si="7"/>
        <v>7</v>
      </c>
      <c r="AB7" s="92">
        <f>IF($AA7="n/a","",IFERROR(COUNTIF($AA$2:$AA7,"="&amp;AA7),""))</f>
        <v>1</v>
      </c>
      <c r="AC7" s="92">
        <f>COUNTIF($Z$2:Z7,"&lt;"&amp;Z7)</f>
        <v>0</v>
      </c>
      <c r="AD7" s="100">
        <f t="shared" si="8"/>
        <v>100</v>
      </c>
      <c r="AE7" s="102">
        <f t="shared" si="9"/>
        <v>110</v>
      </c>
      <c r="AG7" s="139" t="s">
        <v>21</v>
      </c>
      <c r="AH7" s="72" t="s">
        <v>80</v>
      </c>
      <c r="AI7" s="312" t="s">
        <v>275</v>
      </c>
    </row>
    <row r="8" spans="1:35" x14ac:dyDescent="0.2">
      <c r="A8" s="6">
        <v>36</v>
      </c>
      <c r="B8" t="s">
        <v>286</v>
      </c>
      <c r="C8" t="str">
        <f t="shared" si="0"/>
        <v>jason quach</v>
      </c>
      <c r="D8" s="6" t="s">
        <v>66</v>
      </c>
      <c r="E8" s="5" t="s">
        <v>287</v>
      </c>
      <c r="F8"/>
      <c r="G8" s="6" t="s">
        <v>143</v>
      </c>
      <c r="H8" s="3" t="str">
        <f t="shared" si="1"/>
        <v/>
      </c>
      <c r="I8" s="3" t="str">
        <f t="shared" si="1"/>
        <v/>
      </c>
      <c r="J8" s="3" t="str">
        <f t="shared" si="1"/>
        <v/>
      </c>
      <c r="K8" s="3" t="str">
        <f t="shared" si="1"/>
        <v/>
      </c>
      <c r="L8" s="3" t="str">
        <f t="shared" si="1"/>
        <v/>
      </c>
      <c r="M8" s="3" t="str">
        <f t="shared" si="1"/>
        <v/>
      </c>
      <c r="N8" s="3" t="str">
        <f t="shared" si="1"/>
        <v/>
      </c>
      <c r="O8" s="3" t="str">
        <f t="shared" si="1"/>
        <v/>
      </c>
      <c r="P8" s="3" t="str">
        <f t="shared" si="1"/>
        <v/>
      </c>
      <c r="Q8" s="3" t="str">
        <f t="shared" si="1"/>
        <v/>
      </c>
      <c r="R8" s="3" t="str">
        <f t="shared" si="1"/>
        <v/>
      </c>
      <c r="S8" s="3" t="str">
        <f t="shared" si="1"/>
        <v/>
      </c>
      <c r="T8" s="145" t="str">
        <f t="shared" si="1"/>
        <v/>
      </c>
      <c r="U8" s="271">
        <f t="shared" si="2"/>
        <v>0</v>
      </c>
      <c r="V8" s="153">
        <f t="shared" si="3"/>
        <v>0</v>
      </c>
      <c r="W8" s="273" t="str">
        <f t="shared" si="12"/>
        <v/>
      </c>
      <c r="X8" s="86" t="str">
        <f t="shared" si="5"/>
        <v/>
      </c>
      <c r="Y8" s="274">
        <f t="shared" si="11"/>
        <v>0</v>
      </c>
      <c r="Z8" s="92" t="str">
        <f t="shared" si="6"/>
        <v>n/a</v>
      </c>
      <c r="AA8" s="92" t="str">
        <f t="shared" si="7"/>
        <v>n/a</v>
      </c>
      <c r="AB8" s="92" t="str">
        <f>IF($AA8="n/a","",IFERROR(COUNTIF($AA$2:$AA8,"="&amp;AA8),""))</f>
        <v/>
      </c>
      <c r="AC8" s="92">
        <f>COUNTIF($Z$2:Z8,"&lt;"&amp;Z8)</f>
        <v>0</v>
      </c>
      <c r="AD8" s="100">
        <f t="shared" si="8"/>
        <v>0</v>
      </c>
      <c r="AE8" s="102">
        <f t="shared" si="9"/>
        <v>0</v>
      </c>
      <c r="AG8" s="249" t="s">
        <v>68</v>
      </c>
      <c r="AH8" s="231" t="s">
        <v>183</v>
      </c>
      <c r="AI8" s="313">
        <v>1.3569675925925926E-3</v>
      </c>
    </row>
    <row r="9" spans="1:35" x14ac:dyDescent="0.2">
      <c r="A9" s="6">
        <v>50</v>
      </c>
      <c r="B9" t="s">
        <v>182</v>
      </c>
      <c r="C9" t="str">
        <f t="shared" si="0"/>
        <v>alan conrad</v>
      </c>
      <c r="D9" s="6" t="s">
        <v>39</v>
      </c>
      <c r="E9" s="300" t="s">
        <v>288</v>
      </c>
      <c r="F9"/>
      <c r="G9" s="6" t="s">
        <v>97</v>
      </c>
      <c r="H9" s="3" t="str">
        <f t="shared" si="1"/>
        <v/>
      </c>
      <c r="I9" s="3" t="str">
        <f t="shared" si="1"/>
        <v/>
      </c>
      <c r="J9" s="3" t="str">
        <f t="shared" si="1"/>
        <v/>
      </c>
      <c r="K9" s="3">
        <f t="shared" si="1"/>
        <v>100</v>
      </c>
      <c r="L9" s="3" t="str">
        <f t="shared" si="1"/>
        <v/>
      </c>
      <c r="M9" s="3" t="str">
        <f t="shared" si="1"/>
        <v/>
      </c>
      <c r="N9" s="3" t="str">
        <f t="shared" si="1"/>
        <v/>
      </c>
      <c r="O9" s="3" t="str">
        <f t="shared" si="1"/>
        <v/>
      </c>
      <c r="P9" s="3" t="str">
        <f t="shared" si="1"/>
        <v/>
      </c>
      <c r="Q9" s="3" t="str">
        <f t="shared" si="1"/>
        <v/>
      </c>
      <c r="R9" s="3" t="str">
        <f t="shared" si="1"/>
        <v/>
      </c>
      <c r="S9" s="3" t="str">
        <f t="shared" si="1"/>
        <v/>
      </c>
      <c r="T9" s="145" t="str">
        <f t="shared" si="1"/>
        <v/>
      </c>
      <c r="U9" s="271">
        <f t="shared" si="2"/>
        <v>100</v>
      </c>
      <c r="V9" s="153">
        <f t="shared" si="3"/>
        <v>-25</v>
      </c>
      <c r="W9" s="273">
        <f t="shared" si="12"/>
        <v>112.935</v>
      </c>
      <c r="X9" s="86">
        <f t="shared" si="5"/>
        <v>3.2650000000000006</v>
      </c>
      <c r="Y9" s="274">
        <f t="shared" si="11"/>
        <v>-10</v>
      </c>
      <c r="Z9" s="92">
        <f t="shared" si="6"/>
        <v>5</v>
      </c>
      <c r="AA9" s="92">
        <f t="shared" si="7"/>
        <v>10</v>
      </c>
      <c r="AB9" s="92">
        <f>IF($AA9="n/a","",IFERROR(COUNTIF($AA$2:$AA9,"="&amp;AA9),""))</f>
        <v>1</v>
      </c>
      <c r="AC9" s="92">
        <f>COUNTIF($Z$2:Z9,"&lt;"&amp;Z9)</f>
        <v>1</v>
      </c>
      <c r="AD9" s="100">
        <f t="shared" si="8"/>
        <v>75</v>
      </c>
      <c r="AE9" s="102">
        <f t="shared" si="9"/>
        <v>65</v>
      </c>
      <c r="AG9" s="248" t="s">
        <v>69</v>
      </c>
      <c r="AH9" s="242" t="s">
        <v>44</v>
      </c>
      <c r="AI9" s="314">
        <v>1.4252777777777779E-3</v>
      </c>
    </row>
    <row r="10" spans="1:35" x14ac:dyDescent="0.2">
      <c r="A10" s="6">
        <v>141</v>
      </c>
      <c r="B10" t="s">
        <v>119</v>
      </c>
      <c r="C10" t="str">
        <f t="shared" si="0"/>
        <v>maxwell lloyd</v>
      </c>
      <c r="D10" s="6" t="s">
        <v>38</v>
      </c>
      <c r="E10" s="300" t="s">
        <v>289</v>
      </c>
      <c r="F10"/>
      <c r="G10" s="6" t="s">
        <v>181</v>
      </c>
      <c r="H10" s="3" t="str">
        <f t="shared" si="1"/>
        <v/>
      </c>
      <c r="I10" s="3" t="str">
        <f t="shared" si="1"/>
        <v/>
      </c>
      <c r="J10" s="3" t="str">
        <f t="shared" si="1"/>
        <v/>
      </c>
      <c r="K10" s="3" t="str">
        <f t="shared" si="1"/>
        <v/>
      </c>
      <c r="L10" s="3">
        <f t="shared" si="1"/>
        <v>75</v>
      </c>
      <c r="M10" s="3" t="str">
        <f t="shared" si="1"/>
        <v/>
      </c>
      <c r="N10" s="3" t="str">
        <f t="shared" si="1"/>
        <v/>
      </c>
      <c r="O10" s="3" t="str">
        <f t="shared" si="1"/>
        <v/>
      </c>
      <c r="P10" s="3" t="str">
        <f t="shared" si="1"/>
        <v/>
      </c>
      <c r="Q10" s="3" t="str">
        <f t="shared" si="1"/>
        <v/>
      </c>
      <c r="R10" s="3" t="str">
        <f t="shared" si="1"/>
        <v/>
      </c>
      <c r="S10" s="3" t="str">
        <f t="shared" si="1"/>
        <v/>
      </c>
      <c r="T10" s="145" t="str">
        <f t="shared" si="1"/>
        <v/>
      </c>
      <c r="U10" s="271">
        <f t="shared" si="2"/>
        <v>75</v>
      </c>
      <c r="V10" s="153">
        <f t="shared" si="3"/>
        <v>-15</v>
      </c>
      <c r="W10" s="273">
        <f t="shared" ref="W10:W20" si="13">IFERROR(VLOOKUP(D10,BenchmarksRd1,3,0)*86400,"")</f>
        <v>114.663</v>
      </c>
      <c r="X10" s="86">
        <f t="shared" si="5"/>
        <v>2.1710000000000065</v>
      </c>
      <c r="Y10" s="274">
        <f t="shared" si="11"/>
        <v>-10</v>
      </c>
      <c r="Z10" s="92">
        <f t="shared" si="6"/>
        <v>5</v>
      </c>
      <c r="AA10" s="92">
        <f t="shared" si="7"/>
        <v>9</v>
      </c>
      <c r="AB10" s="92">
        <f>IF($AA10="n/a","",IFERROR(COUNTIF($AA$2:$AA10,"="&amp;AA10),""))</f>
        <v>2</v>
      </c>
      <c r="AC10" s="92">
        <f>COUNTIF($Z$2:Z10,"&lt;"&amp;Z10)</f>
        <v>1</v>
      </c>
      <c r="AD10" s="100">
        <f t="shared" si="8"/>
        <v>60</v>
      </c>
      <c r="AE10" s="102">
        <f t="shared" si="9"/>
        <v>50</v>
      </c>
      <c r="AG10" s="140" t="s">
        <v>38</v>
      </c>
      <c r="AH10" s="149" t="s">
        <v>276</v>
      </c>
      <c r="AI10" s="315" t="s">
        <v>277</v>
      </c>
    </row>
    <row r="11" spans="1:35" x14ac:dyDescent="0.2">
      <c r="A11" s="6">
        <v>10</v>
      </c>
      <c r="B11" t="s">
        <v>183</v>
      </c>
      <c r="C11" t="str">
        <f t="shared" si="0"/>
        <v>hung do</v>
      </c>
      <c r="D11" s="6" t="s">
        <v>69</v>
      </c>
      <c r="E11" s="299" t="s">
        <v>290</v>
      </c>
      <c r="F11" s="320" t="s">
        <v>213</v>
      </c>
      <c r="G11" s="6" t="s">
        <v>97</v>
      </c>
      <c r="H11" s="3" t="str">
        <f t="shared" si="1"/>
        <v/>
      </c>
      <c r="I11" s="3" t="str">
        <f t="shared" si="1"/>
        <v/>
      </c>
      <c r="J11" s="3" t="str">
        <f t="shared" si="1"/>
        <v/>
      </c>
      <c r="K11" s="3" t="str">
        <f t="shared" si="1"/>
        <v/>
      </c>
      <c r="L11" s="3" t="str">
        <f t="shared" si="1"/>
        <v/>
      </c>
      <c r="M11" s="3">
        <f t="shared" si="1"/>
        <v>100</v>
      </c>
      <c r="N11" s="3" t="str">
        <f t="shared" si="1"/>
        <v/>
      </c>
      <c r="O11" s="3" t="str">
        <f t="shared" si="1"/>
        <v/>
      </c>
      <c r="P11" s="3" t="str">
        <f t="shared" si="1"/>
        <v/>
      </c>
      <c r="Q11" s="3" t="str">
        <f t="shared" si="1"/>
        <v/>
      </c>
      <c r="R11" s="3" t="str">
        <f t="shared" si="1"/>
        <v/>
      </c>
      <c r="S11" s="3" t="str">
        <f t="shared" si="1"/>
        <v/>
      </c>
      <c r="T11" s="145" t="str">
        <f t="shared" si="1"/>
        <v/>
      </c>
      <c r="U11" s="271">
        <f t="shared" si="2"/>
        <v>100</v>
      </c>
      <c r="V11" s="153">
        <f t="shared" si="3"/>
        <v>0</v>
      </c>
      <c r="W11" s="273">
        <f t="shared" si="13"/>
        <v>123.14400000000001</v>
      </c>
      <c r="X11" s="86">
        <f t="shared" si="5"/>
        <v>-5.5120000000000005</v>
      </c>
      <c r="Y11" s="274">
        <f t="shared" si="11"/>
        <v>10</v>
      </c>
      <c r="Z11" s="92">
        <f t="shared" si="6"/>
        <v>4</v>
      </c>
      <c r="AA11" s="92">
        <f t="shared" si="7"/>
        <v>8</v>
      </c>
      <c r="AB11" s="92">
        <f>IF($AA11="n/a","",IFERROR(COUNTIF($AA$2:$AA11,"="&amp;AA11),""))</f>
        <v>1</v>
      </c>
      <c r="AC11" s="92">
        <f>COUNTIF($Z$2:Z11,"&lt;"&amp;Z11)</f>
        <v>0</v>
      </c>
      <c r="AD11" s="100">
        <f t="shared" si="8"/>
        <v>100</v>
      </c>
      <c r="AE11" s="102">
        <f t="shared" si="9"/>
        <v>110</v>
      </c>
      <c r="AG11" s="141" t="s">
        <v>39</v>
      </c>
      <c r="AH11" s="47" t="s">
        <v>67</v>
      </c>
      <c r="AI11" s="316">
        <v>1.3071180555555555E-3</v>
      </c>
    </row>
    <row r="12" spans="1:35" x14ac:dyDescent="0.2">
      <c r="A12" s="6">
        <v>427</v>
      </c>
      <c r="B12" t="s">
        <v>234</v>
      </c>
      <c r="C12" t="str">
        <f t="shared" si="0"/>
        <v>steven williamsz</v>
      </c>
      <c r="D12" s="6" t="s">
        <v>21</v>
      </c>
      <c r="E12" s="299" t="s">
        <v>291</v>
      </c>
      <c r="F12" s="320" t="s">
        <v>213</v>
      </c>
      <c r="G12" s="6" t="s">
        <v>181</v>
      </c>
      <c r="H12" s="3" t="str">
        <f t="shared" si="1"/>
        <v/>
      </c>
      <c r="I12" s="3" t="str">
        <f t="shared" si="1"/>
        <v/>
      </c>
      <c r="J12" s="3" t="str">
        <f t="shared" si="1"/>
        <v/>
      </c>
      <c r="K12" s="3" t="str">
        <f t="shared" si="1"/>
        <v/>
      </c>
      <c r="L12" s="3" t="str">
        <f t="shared" si="1"/>
        <v/>
      </c>
      <c r="M12" s="3" t="str">
        <f t="shared" si="1"/>
        <v/>
      </c>
      <c r="N12" s="3" t="str">
        <f t="shared" si="1"/>
        <v/>
      </c>
      <c r="O12" s="3" t="str">
        <f t="shared" si="1"/>
        <v/>
      </c>
      <c r="P12" s="3" t="str">
        <f t="shared" si="1"/>
        <v/>
      </c>
      <c r="Q12" s="3">
        <f t="shared" si="1"/>
        <v>100</v>
      </c>
      <c r="R12" s="3" t="str">
        <f t="shared" si="1"/>
        <v/>
      </c>
      <c r="S12" s="3" t="str">
        <f t="shared" si="1"/>
        <v/>
      </c>
      <c r="T12" s="145" t="str">
        <f t="shared" si="1"/>
        <v/>
      </c>
      <c r="U12" s="271">
        <f t="shared" si="2"/>
        <v>100</v>
      </c>
      <c r="V12" s="153">
        <f t="shared" si="3"/>
        <v>0</v>
      </c>
      <c r="W12" s="273">
        <f t="shared" si="13"/>
        <v>120.05800000000001</v>
      </c>
      <c r="X12" s="86">
        <f t="shared" si="5"/>
        <v>-2.1240000000000094</v>
      </c>
      <c r="Y12" s="274">
        <f t="shared" si="11"/>
        <v>10</v>
      </c>
      <c r="Z12" s="92">
        <f t="shared" si="6"/>
        <v>2</v>
      </c>
      <c r="AA12" s="92">
        <f t="shared" si="7"/>
        <v>4</v>
      </c>
      <c r="AB12" s="92">
        <f>IF($AA12="n/a","",IFERROR(COUNTIF($AA$2:$AA12,"="&amp;AA12),""))</f>
        <v>1</v>
      </c>
      <c r="AC12" s="92">
        <f>COUNTIF($Z$2:Z12,"&lt;"&amp;Z12)</f>
        <v>0</v>
      </c>
      <c r="AD12" s="100">
        <f t="shared" si="8"/>
        <v>100</v>
      </c>
      <c r="AE12" s="102">
        <f t="shared" si="9"/>
        <v>110</v>
      </c>
      <c r="AG12" s="142" t="s">
        <v>16</v>
      </c>
      <c r="AH12" s="67" t="s">
        <v>61</v>
      </c>
      <c r="AI12" s="317">
        <v>1.270462962962963E-3</v>
      </c>
    </row>
    <row r="13" spans="1:35" x14ac:dyDescent="0.2">
      <c r="A13" s="6">
        <v>711</v>
      </c>
      <c r="B13" t="s">
        <v>89</v>
      </c>
      <c r="C13" t="str">
        <f t="shared" si="0"/>
        <v>roberto ferrari</v>
      </c>
      <c r="D13" s="6" t="s">
        <v>68</v>
      </c>
      <c r="E13" s="300" t="s">
        <v>292</v>
      </c>
      <c r="F13"/>
      <c r="G13" s="6" t="s">
        <v>293</v>
      </c>
      <c r="H13" s="3" t="str">
        <f t="shared" si="1"/>
        <v/>
      </c>
      <c r="I13" s="3" t="str">
        <f t="shared" si="1"/>
        <v/>
      </c>
      <c r="J13" s="3" t="str">
        <f t="shared" si="1"/>
        <v/>
      </c>
      <c r="K13" s="3" t="str">
        <f t="shared" si="1"/>
        <v/>
      </c>
      <c r="L13" s="3" t="str">
        <f t="shared" si="1"/>
        <v/>
      </c>
      <c r="M13" s="3" t="str">
        <f t="shared" si="1"/>
        <v/>
      </c>
      <c r="N13" s="3">
        <f t="shared" si="1"/>
        <v>75</v>
      </c>
      <c r="O13" s="3" t="str">
        <f t="shared" si="1"/>
        <v/>
      </c>
      <c r="P13" s="3" t="str">
        <f t="shared" si="1"/>
        <v/>
      </c>
      <c r="Q13" s="3" t="str">
        <f t="shared" si="1"/>
        <v/>
      </c>
      <c r="R13" s="3" t="str">
        <f t="shared" si="1"/>
        <v/>
      </c>
      <c r="S13" s="3" t="str">
        <f t="shared" si="1"/>
        <v/>
      </c>
      <c r="T13" s="145" t="str">
        <f t="shared" si="1"/>
        <v/>
      </c>
      <c r="U13" s="271">
        <f t="shared" si="2"/>
        <v>75</v>
      </c>
      <c r="V13" s="153">
        <f t="shared" si="3"/>
        <v>-15</v>
      </c>
      <c r="W13" s="273">
        <f t="shared" si="13"/>
        <v>117.24199999999999</v>
      </c>
      <c r="X13" s="86">
        <f t="shared" si="5"/>
        <v>0.91100000000000136</v>
      </c>
      <c r="Y13" s="274">
        <f t="shared" si="11"/>
        <v>0</v>
      </c>
      <c r="Z13" s="92">
        <f t="shared" si="6"/>
        <v>4</v>
      </c>
      <c r="AA13" s="92">
        <f t="shared" si="7"/>
        <v>7</v>
      </c>
      <c r="AB13" s="92">
        <f>IF($AA13="n/a","",IFERROR(COUNTIF($AA$2:$AA13,"="&amp;AA13),""))</f>
        <v>2</v>
      </c>
      <c r="AC13" s="92">
        <f>COUNTIF($Z$2:Z13,"&lt;"&amp;Z13)</f>
        <v>1</v>
      </c>
      <c r="AD13" s="100">
        <f t="shared" si="8"/>
        <v>60</v>
      </c>
      <c r="AE13" s="102">
        <f t="shared" si="9"/>
        <v>60</v>
      </c>
      <c r="AG13" s="143" t="s">
        <v>13</v>
      </c>
      <c r="AH13" s="50" t="s">
        <v>278</v>
      </c>
      <c r="AI13" s="318">
        <v>1.2593055555555556E-3</v>
      </c>
    </row>
    <row r="14" spans="1:35" ht="13.5" thickBot="1" x14ac:dyDescent="0.25">
      <c r="A14" s="6">
        <v>134</v>
      </c>
      <c r="B14" t="s">
        <v>113</v>
      </c>
      <c r="C14" t="str">
        <f t="shared" si="0"/>
        <v>michael day</v>
      </c>
      <c r="D14" s="6" t="s">
        <v>66</v>
      </c>
      <c r="E14" s="5" t="s">
        <v>294</v>
      </c>
      <c r="F14"/>
      <c r="G14" s="6" t="s">
        <v>98</v>
      </c>
      <c r="H14" s="3" t="str">
        <f t="shared" si="1"/>
        <v/>
      </c>
      <c r="I14" s="3" t="str">
        <f t="shared" si="1"/>
        <v/>
      </c>
      <c r="J14" s="3" t="str">
        <f t="shared" si="1"/>
        <v/>
      </c>
      <c r="K14" s="3" t="str">
        <f t="shared" si="1"/>
        <v/>
      </c>
      <c r="L14" s="3" t="str">
        <f t="shared" si="1"/>
        <v/>
      </c>
      <c r="M14" s="3" t="str">
        <f t="shared" si="1"/>
        <v/>
      </c>
      <c r="N14" s="3" t="str">
        <f t="shared" si="1"/>
        <v/>
      </c>
      <c r="O14" s="3" t="str">
        <f t="shared" si="1"/>
        <v/>
      </c>
      <c r="P14" s="3" t="str">
        <f t="shared" si="1"/>
        <v/>
      </c>
      <c r="Q14" s="3" t="str">
        <f t="shared" si="1"/>
        <v/>
      </c>
      <c r="R14" s="3" t="str">
        <f t="shared" si="1"/>
        <v/>
      </c>
      <c r="S14" s="3" t="str">
        <f t="shared" si="1"/>
        <v/>
      </c>
      <c r="T14" s="145" t="str">
        <f t="shared" si="1"/>
        <v/>
      </c>
      <c r="U14" s="271">
        <f t="shared" si="2"/>
        <v>0</v>
      </c>
      <c r="V14" s="153">
        <f t="shared" si="3"/>
        <v>0</v>
      </c>
      <c r="W14" s="273" t="str">
        <f t="shared" si="13"/>
        <v/>
      </c>
      <c r="X14" s="86" t="str">
        <f t="shared" si="5"/>
        <v/>
      </c>
      <c r="Y14" s="274">
        <f t="shared" si="11"/>
        <v>0</v>
      </c>
      <c r="Z14" s="92" t="str">
        <f t="shared" si="6"/>
        <v>n/a</v>
      </c>
      <c r="AA14" s="92" t="str">
        <f t="shared" si="7"/>
        <v>n/a</v>
      </c>
      <c r="AB14" s="92" t="str">
        <f>IF($AA14="n/a","",IFERROR(COUNTIF($AA$2:$AA14,"="&amp;AA14),""))</f>
        <v/>
      </c>
      <c r="AC14" s="92">
        <f>COUNTIF($Z$2:Z14,"&lt;"&amp;Z14)</f>
        <v>0</v>
      </c>
      <c r="AD14" s="100">
        <f t="shared" si="8"/>
        <v>0</v>
      </c>
      <c r="AE14" s="102">
        <f t="shared" si="9"/>
        <v>0</v>
      </c>
      <c r="AG14" s="144" t="s">
        <v>14</v>
      </c>
      <c r="AH14" s="54" t="s">
        <v>64</v>
      </c>
      <c r="AI14" s="319">
        <v>1.1795949074074074E-3</v>
      </c>
    </row>
    <row r="15" spans="1:35" x14ac:dyDescent="0.2">
      <c r="A15" s="6">
        <v>137</v>
      </c>
      <c r="B15" t="s">
        <v>295</v>
      </c>
      <c r="C15" t="str">
        <f t="shared" si="0"/>
        <v>iain johnson</v>
      </c>
      <c r="D15" s="6" t="s">
        <v>66</v>
      </c>
      <c r="E15" s="5" t="s">
        <v>296</v>
      </c>
      <c r="F15"/>
      <c r="G15" s="6" t="s">
        <v>192</v>
      </c>
      <c r="H15" s="3" t="str">
        <f t="shared" si="1"/>
        <v/>
      </c>
      <c r="I15" s="3" t="str">
        <f t="shared" si="1"/>
        <v/>
      </c>
      <c r="J15" s="3" t="str">
        <f t="shared" si="1"/>
        <v/>
      </c>
      <c r="K15" s="3" t="str">
        <f t="shared" si="1"/>
        <v/>
      </c>
      <c r="L15" s="3" t="str">
        <f t="shared" si="1"/>
        <v/>
      </c>
      <c r="M15" s="3" t="str">
        <f t="shared" si="1"/>
        <v/>
      </c>
      <c r="N15" s="3" t="str">
        <f t="shared" si="1"/>
        <v/>
      </c>
      <c r="O15" s="3" t="str">
        <f t="shared" si="1"/>
        <v/>
      </c>
      <c r="P15" s="3" t="str">
        <f t="shared" si="1"/>
        <v/>
      </c>
      <c r="Q15" s="3" t="str">
        <f t="shared" si="1"/>
        <v/>
      </c>
      <c r="R15" s="3" t="str">
        <f t="shared" si="1"/>
        <v/>
      </c>
      <c r="S15" s="3" t="str">
        <f t="shared" si="1"/>
        <v/>
      </c>
      <c r="T15" s="145" t="str">
        <f t="shared" si="1"/>
        <v/>
      </c>
      <c r="U15" s="271">
        <f t="shared" si="2"/>
        <v>0</v>
      </c>
      <c r="V15" s="153">
        <f t="shared" si="3"/>
        <v>0</v>
      </c>
      <c r="W15" s="273" t="str">
        <f t="shared" si="13"/>
        <v/>
      </c>
      <c r="X15" s="86" t="str">
        <f t="shared" si="5"/>
        <v/>
      </c>
      <c r="Y15" s="274">
        <f t="shared" si="11"/>
        <v>0</v>
      </c>
      <c r="Z15" s="92" t="str">
        <f t="shared" si="6"/>
        <v>n/a</v>
      </c>
      <c r="AA15" s="92" t="str">
        <f t="shared" si="7"/>
        <v>n/a</v>
      </c>
      <c r="AB15" s="92" t="str">
        <f>IF($AA15="n/a","",IFERROR(COUNTIF($AA$2:$AA15,"="&amp;AA15),""))</f>
        <v/>
      </c>
      <c r="AC15" s="92">
        <f>COUNTIF($Z$2:Z15,"&lt;"&amp;Z15)</f>
        <v>0</v>
      </c>
      <c r="AD15" s="100">
        <f t="shared" si="8"/>
        <v>0</v>
      </c>
      <c r="AE15" s="102">
        <f t="shared" si="9"/>
        <v>0</v>
      </c>
    </row>
    <row r="16" spans="1:35" x14ac:dyDescent="0.2">
      <c r="A16" s="6">
        <v>271</v>
      </c>
      <c r="B16" t="s">
        <v>239</v>
      </c>
      <c r="C16" t="str">
        <f t="shared" si="0"/>
        <v>dean kennedy</v>
      </c>
      <c r="D16" s="6" t="s">
        <v>16</v>
      </c>
      <c r="E16" s="300" t="s">
        <v>297</v>
      </c>
      <c r="F16"/>
      <c r="G16" s="6" t="s">
        <v>97</v>
      </c>
      <c r="H16" s="3" t="str">
        <f t="shared" si="1"/>
        <v/>
      </c>
      <c r="I16" s="3" t="str">
        <f t="shared" si="1"/>
        <v/>
      </c>
      <c r="J16" s="3">
        <f t="shared" si="1"/>
        <v>75</v>
      </c>
      <c r="K16" s="3" t="str">
        <f t="shared" si="1"/>
        <v/>
      </c>
      <c r="L16" s="3" t="str">
        <f t="shared" si="1"/>
        <v/>
      </c>
      <c r="M16" s="3" t="str">
        <f t="shared" si="1"/>
        <v/>
      </c>
      <c r="N16" s="3" t="str">
        <f t="shared" si="1"/>
        <v/>
      </c>
      <c r="O16" s="3" t="str">
        <f t="shared" si="1"/>
        <v/>
      </c>
      <c r="P16" s="3" t="str">
        <f t="shared" si="1"/>
        <v/>
      </c>
      <c r="Q16" s="3" t="str">
        <f t="shared" si="1"/>
        <v/>
      </c>
      <c r="R16" s="3" t="str">
        <f t="shared" si="1"/>
        <v/>
      </c>
      <c r="S16" s="3" t="str">
        <f t="shared" si="1"/>
        <v/>
      </c>
      <c r="T16" s="145" t="str">
        <f t="shared" si="1"/>
        <v/>
      </c>
      <c r="U16" s="271">
        <f t="shared" si="2"/>
        <v>75</v>
      </c>
      <c r="V16" s="153">
        <f t="shared" si="3"/>
        <v>-60</v>
      </c>
      <c r="W16" s="273">
        <f t="shared" si="13"/>
        <v>109.768</v>
      </c>
      <c r="X16" s="86">
        <f t="shared" si="5"/>
        <v>10.073000000000008</v>
      </c>
      <c r="Y16" s="274">
        <f t="shared" si="11"/>
        <v>-10</v>
      </c>
      <c r="Z16" s="92">
        <f t="shared" si="6"/>
        <v>6</v>
      </c>
      <c r="AA16" s="92">
        <f t="shared" si="7"/>
        <v>11</v>
      </c>
      <c r="AB16" s="92">
        <f>IF($AA16="n/a","",IFERROR(COUNTIF($AA$2:$AA16,"="&amp;AA16),""))</f>
        <v>2</v>
      </c>
      <c r="AC16" s="92">
        <f>COUNTIF($Z$2:Z16,"&lt;"&amp;Z16)</f>
        <v>7</v>
      </c>
      <c r="AD16" s="100">
        <f t="shared" si="8"/>
        <v>15</v>
      </c>
      <c r="AE16" s="102">
        <f t="shared" si="9"/>
        <v>5</v>
      </c>
    </row>
    <row r="17" spans="1:31" x14ac:dyDescent="0.2">
      <c r="A17" s="6">
        <v>53</v>
      </c>
      <c r="B17" t="s">
        <v>122</v>
      </c>
      <c r="C17" t="str">
        <f t="shared" si="0"/>
        <v>alfio milana</v>
      </c>
      <c r="D17" s="6" t="s">
        <v>66</v>
      </c>
      <c r="E17" s="5" t="s">
        <v>298</v>
      </c>
      <c r="F17"/>
      <c r="G17" s="6" t="s">
        <v>97</v>
      </c>
      <c r="H17" s="3" t="str">
        <f t="shared" si="1"/>
        <v/>
      </c>
      <c r="I17" s="3" t="str">
        <f t="shared" si="1"/>
        <v/>
      </c>
      <c r="J17" s="3" t="str">
        <f t="shared" si="1"/>
        <v/>
      </c>
      <c r="K17" s="3" t="str">
        <f t="shared" si="1"/>
        <v/>
      </c>
      <c r="L17" s="3" t="str">
        <f t="shared" si="1"/>
        <v/>
      </c>
      <c r="M17" s="3" t="str">
        <f t="shared" si="1"/>
        <v/>
      </c>
      <c r="N17" s="3" t="str">
        <f t="shared" si="1"/>
        <v/>
      </c>
      <c r="O17" s="3" t="str">
        <f t="shared" si="1"/>
        <v/>
      </c>
      <c r="P17" s="3" t="str">
        <f t="shared" si="1"/>
        <v/>
      </c>
      <c r="Q17" s="3" t="str">
        <f t="shared" si="1"/>
        <v/>
      </c>
      <c r="R17" s="3" t="str">
        <f t="shared" si="1"/>
        <v/>
      </c>
      <c r="S17" s="3" t="str">
        <f t="shared" si="1"/>
        <v/>
      </c>
      <c r="T17" s="145" t="str">
        <f t="shared" si="1"/>
        <v/>
      </c>
      <c r="U17" s="271">
        <f t="shared" si="2"/>
        <v>0</v>
      </c>
      <c r="V17" s="153">
        <f t="shared" si="3"/>
        <v>0</v>
      </c>
      <c r="W17" s="273" t="str">
        <f t="shared" si="13"/>
        <v/>
      </c>
      <c r="X17" s="86" t="str">
        <f t="shared" si="5"/>
        <v/>
      </c>
      <c r="Y17" s="274">
        <f t="shared" si="11"/>
        <v>0</v>
      </c>
      <c r="Z17" s="92" t="str">
        <f t="shared" si="6"/>
        <v>n/a</v>
      </c>
      <c r="AA17" s="92" t="str">
        <f t="shared" si="7"/>
        <v>n/a</v>
      </c>
      <c r="AB17" s="92" t="str">
        <f>IF($AA17="n/a","",IFERROR(COUNTIF($AA$2:$AA17,"="&amp;AA17),""))</f>
        <v/>
      </c>
      <c r="AC17" s="92">
        <f>COUNTIF($Z$2:Z17,"&lt;"&amp;Z17)</f>
        <v>0</v>
      </c>
      <c r="AD17" s="100">
        <f t="shared" si="8"/>
        <v>0</v>
      </c>
      <c r="AE17" s="102">
        <f t="shared" si="9"/>
        <v>0</v>
      </c>
    </row>
    <row r="18" spans="1:31" x14ac:dyDescent="0.2">
      <c r="A18" s="6">
        <v>26</v>
      </c>
      <c r="B18" t="s">
        <v>44</v>
      </c>
      <c r="C18" t="str">
        <f t="shared" si="0"/>
        <v>robert downes</v>
      </c>
      <c r="D18" s="6" t="s">
        <v>39</v>
      </c>
      <c r="E18" s="300" t="s">
        <v>299</v>
      </c>
      <c r="F18"/>
      <c r="G18" s="6" t="s">
        <v>109</v>
      </c>
      <c r="H18" s="3" t="str">
        <f t="shared" si="1"/>
        <v/>
      </c>
      <c r="I18" s="3" t="str">
        <f t="shared" si="1"/>
        <v/>
      </c>
      <c r="J18" s="3" t="str">
        <f t="shared" si="1"/>
        <v/>
      </c>
      <c r="K18" s="3">
        <f t="shared" si="1"/>
        <v>75</v>
      </c>
      <c r="L18" s="3" t="str">
        <f t="shared" si="1"/>
        <v/>
      </c>
      <c r="M18" s="3" t="str">
        <f t="shared" si="1"/>
        <v/>
      </c>
      <c r="N18" s="3" t="str">
        <f t="shared" si="1"/>
        <v/>
      </c>
      <c r="O18" s="3" t="str">
        <f t="shared" si="1"/>
        <v/>
      </c>
      <c r="P18" s="3" t="str">
        <f t="shared" si="1"/>
        <v/>
      </c>
      <c r="Q18" s="3" t="str">
        <f t="shared" si="1"/>
        <v/>
      </c>
      <c r="R18" s="3" t="str">
        <f t="shared" si="1"/>
        <v/>
      </c>
      <c r="S18" s="3" t="str">
        <f t="shared" si="1"/>
        <v/>
      </c>
      <c r="T18" s="145" t="str">
        <f t="shared" si="1"/>
        <v/>
      </c>
      <c r="U18" s="271">
        <f t="shared" si="2"/>
        <v>75</v>
      </c>
      <c r="V18" s="153">
        <f t="shared" si="3"/>
        <v>-60</v>
      </c>
      <c r="W18" s="273">
        <f t="shared" si="13"/>
        <v>112.935</v>
      </c>
      <c r="X18" s="86">
        <f t="shared" si="5"/>
        <v>7.4669999999999987</v>
      </c>
      <c r="Y18" s="274">
        <f t="shared" si="11"/>
        <v>-10</v>
      </c>
      <c r="Z18" s="92">
        <f t="shared" si="6"/>
        <v>5</v>
      </c>
      <c r="AA18" s="92">
        <f t="shared" si="7"/>
        <v>10</v>
      </c>
      <c r="AB18" s="92">
        <f>IF($AA18="n/a","",IFERROR(COUNTIF($AA$2:$AA18,"="&amp;AA18),""))</f>
        <v>2</v>
      </c>
      <c r="AC18" s="92">
        <f>COUNTIF($Z$2:Z18,"&lt;"&amp;Z18)</f>
        <v>4</v>
      </c>
      <c r="AD18" s="100">
        <f t="shared" si="8"/>
        <v>15</v>
      </c>
      <c r="AE18" s="102">
        <f t="shared" si="9"/>
        <v>5</v>
      </c>
    </row>
    <row r="19" spans="1:31" x14ac:dyDescent="0.2">
      <c r="A19" s="6">
        <v>62</v>
      </c>
      <c r="B19" t="s">
        <v>84</v>
      </c>
      <c r="C19" t="str">
        <f t="shared" si="0"/>
        <v>noel heritage</v>
      </c>
      <c r="D19" s="6" t="s">
        <v>38</v>
      </c>
      <c r="E19" s="300" t="s">
        <v>300</v>
      </c>
      <c r="F19"/>
      <c r="G19" s="6" t="s">
        <v>181</v>
      </c>
      <c r="H19" s="3" t="str">
        <f t="shared" si="1"/>
        <v/>
      </c>
      <c r="I19" s="3" t="str">
        <f t="shared" si="1"/>
        <v/>
      </c>
      <c r="J19" s="3" t="str">
        <f t="shared" si="1"/>
        <v/>
      </c>
      <c r="K19" s="3" t="str">
        <f t="shared" si="1"/>
        <v/>
      </c>
      <c r="L19" s="3">
        <f t="shared" si="1"/>
        <v>60</v>
      </c>
      <c r="M19" s="3" t="str">
        <f t="shared" si="1"/>
        <v/>
      </c>
      <c r="N19" s="3" t="str">
        <f t="shared" si="1"/>
        <v/>
      </c>
      <c r="O19" s="3" t="str">
        <f t="shared" si="1"/>
        <v/>
      </c>
      <c r="P19" s="3" t="str">
        <f t="shared" si="1"/>
        <v/>
      </c>
      <c r="Q19" s="3" t="str">
        <f t="shared" si="1"/>
        <v/>
      </c>
      <c r="R19" s="3" t="str">
        <f t="shared" si="1"/>
        <v/>
      </c>
      <c r="S19" s="3" t="str">
        <f t="shared" si="1"/>
        <v/>
      </c>
      <c r="T19" s="145" t="str">
        <f t="shared" si="1"/>
        <v/>
      </c>
      <c r="U19" s="271">
        <f t="shared" si="2"/>
        <v>60</v>
      </c>
      <c r="V19" s="153">
        <f t="shared" si="3"/>
        <v>-45</v>
      </c>
      <c r="W19" s="273">
        <f t="shared" si="13"/>
        <v>114.663</v>
      </c>
      <c r="X19" s="86">
        <f t="shared" si="5"/>
        <v>5.960000000000008</v>
      </c>
      <c r="Y19" s="274">
        <f t="shared" si="11"/>
        <v>-10</v>
      </c>
      <c r="Z19" s="92">
        <f t="shared" si="6"/>
        <v>5</v>
      </c>
      <c r="AA19" s="92">
        <f t="shared" si="7"/>
        <v>9</v>
      </c>
      <c r="AB19" s="92">
        <f>IF($AA19="n/a","",IFERROR(COUNTIF($AA$2:$AA19,"="&amp;AA19),""))</f>
        <v>3</v>
      </c>
      <c r="AC19" s="92">
        <f>COUNTIF($Z$2:Z19,"&lt;"&amp;Z19)</f>
        <v>4</v>
      </c>
      <c r="AD19" s="100">
        <f t="shared" si="8"/>
        <v>15</v>
      </c>
      <c r="AE19" s="102">
        <f t="shared" si="9"/>
        <v>5</v>
      </c>
    </row>
    <row r="20" spans="1:31" x14ac:dyDescent="0.2">
      <c r="A20" s="6">
        <v>199</v>
      </c>
      <c r="B20" t="s">
        <v>132</v>
      </c>
      <c r="C20" t="str">
        <f t="shared" si="0"/>
        <v>damien costello</v>
      </c>
      <c r="D20" s="6" t="s">
        <v>38</v>
      </c>
      <c r="E20" s="5" t="s">
        <v>301</v>
      </c>
      <c r="F20"/>
      <c r="G20" s="6" t="s">
        <v>97</v>
      </c>
      <c r="H20" s="3" t="str">
        <f t="shared" si="1"/>
        <v/>
      </c>
      <c r="I20" s="3" t="str">
        <f t="shared" si="1"/>
        <v/>
      </c>
      <c r="J20" s="3" t="str">
        <f t="shared" si="1"/>
        <v/>
      </c>
      <c r="K20" s="3" t="str">
        <f t="shared" si="1"/>
        <v/>
      </c>
      <c r="L20" s="3">
        <f t="shared" si="1"/>
        <v>45</v>
      </c>
      <c r="M20" s="3" t="str">
        <f t="shared" si="1"/>
        <v/>
      </c>
      <c r="N20" s="3" t="str">
        <f t="shared" si="1"/>
        <v/>
      </c>
      <c r="O20" s="3" t="str">
        <f t="shared" si="1"/>
        <v/>
      </c>
      <c r="P20" s="3" t="str">
        <f t="shared" si="1"/>
        <v/>
      </c>
      <c r="Q20" s="3" t="str">
        <f t="shared" si="1"/>
        <v/>
      </c>
      <c r="R20" s="3" t="str">
        <f t="shared" si="1"/>
        <v/>
      </c>
      <c r="S20" s="3" t="str">
        <f t="shared" si="1"/>
        <v/>
      </c>
      <c r="T20" s="145" t="str">
        <f t="shared" si="1"/>
        <v/>
      </c>
      <c r="U20" s="271">
        <f t="shared" si="2"/>
        <v>45</v>
      </c>
      <c r="V20" s="153">
        <f t="shared" si="3"/>
        <v>-30</v>
      </c>
      <c r="W20" s="273">
        <f t="shared" si="13"/>
        <v>114.663</v>
      </c>
      <c r="X20" s="86">
        <f t="shared" si="5"/>
        <v>6.4320000000000022</v>
      </c>
      <c r="Y20" s="274">
        <f t="shared" si="11"/>
        <v>-10</v>
      </c>
      <c r="Z20" s="92">
        <f t="shared" si="6"/>
        <v>5</v>
      </c>
      <c r="AA20" s="92">
        <f t="shared" si="7"/>
        <v>9</v>
      </c>
      <c r="AB20" s="92">
        <f>IF($AA20="n/a","",IFERROR(COUNTIF($AA$2:$AA20,"="&amp;AA20),""))</f>
        <v>4</v>
      </c>
      <c r="AC20" s="92">
        <f>COUNTIF($Z$2:Z20,"&lt;"&amp;Z20)</f>
        <v>4</v>
      </c>
      <c r="AD20" s="100">
        <f t="shared" si="8"/>
        <v>15</v>
      </c>
      <c r="AE20" s="102">
        <f t="shared" si="9"/>
        <v>5</v>
      </c>
    </row>
    <row r="21" spans="1:31" x14ac:dyDescent="0.2">
      <c r="A21" s="6">
        <v>112</v>
      </c>
      <c r="B21" t="s">
        <v>136</v>
      </c>
      <c r="C21" t="str">
        <f t="shared" si="0"/>
        <v>ian vague</v>
      </c>
      <c r="D21" s="6" t="s">
        <v>68</v>
      </c>
      <c r="E21" s="300" t="s">
        <v>302</v>
      </c>
      <c r="F21"/>
      <c r="G21" s="6" t="s">
        <v>98</v>
      </c>
      <c r="H21" s="3" t="str">
        <f t="shared" si="1"/>
        <v/>
      </c>
      <c r="I21" s="3" t="str">
        <f t="shared" si="1"/>
        <v/>
      </c>
      <c r="J21" s="3" t="str">
        <f t="shared" si="1"/>
        <v/>
      </c>
      <c r="K21" s="3" t="str">
        <f t="shared" si="1"/>
        <v/>
      </c>
      <c r="L21" s="3" t="str">
        <f t="shared" si="1"/>
        <v/>
      </c>
      <c r="M21" s="3" t="str">
        <f t="shared" si="1"/>
        <v/>
      </c>
      <c r="N21" s="3">
        <f t="shared" si="1"/>
        <v>60</v>
      </c>
      <c r="O21" s="3" t="str">
        <f t="shared" si="1"/>
        <v/>
      </c>
      <c r="P21" s="3" t="str">
        <f t="shared" ref="P21:T21" si="14">IF($D21=P$1,$U21,"")</f>
        <v/>
      </c>
      <c r="Q21" s="3" t="str">
        <f t="shared" si="14"/>
        <v/>
      </c>
      <c r="R21" s="3" t="str">
        <f t="shared" si="14"/>
        <v/>
      </c>
      <c r="S21" s="3" t="str">
        <f t="shared" si="14"/>
        <v/>
      </c>
      <c r="T21" s="145" t="str">
        <f t="shared" si="14"/>
        <v/>
      </c>
      <c r="U21" s="271">
        <f t="shared" si="2"/>
        <v>60</v>
      </c>
      <c r="V21" s="153">
        <f t="shared" si="3"/>
        <v>-15</v>
      </c>
      <c r="W21" s="273">
        <f t="shared" si="12"/>
        <v>117.24199999999999</v>
      </c>
      <c r="X21" s="86">
        <f t="shared" si="5"/>
        <v>5.4700000000000273</v>
      </c>
      <c r="Y21" s="274">
        <f t="shared" si="11"/>
        <v>-10</v>
      </c>
      <c r="Z21" s="92">
        <f t="shared" si="6"/>
        <v>4</v>
      </c>
      <c r="AA21" s="92">
        <f t="shared" si="7"/>
        <v>7</v>
      </c>
      <c r="AB21" s="92">
        <f>IF($AA21="n/a","",IFERROR(COUNTIF($AA$2:$AA21,"="&amp;AA21),""))</f>
        <v>3</v>
      </c>
      <c r="AC21" s="92">
        <f>COUNTIF($Z$2:Z21,"&lt;"&amp;Z21)</f>
        <v>1</v>
      </c>
      <c r="AD21" s="100">
        <f t="shared" si="8"/>
        <v>45</v>
      </c>
      <c r="AE21" s="102">
        <f t="shared" si="9"/>
        <v>35</v>
      </c>
    </row>
    <row r="22" spans="1:31" x14ac:dyDescent="0.2">
      <c r="A22" s="6">
        <v>216</v>
      </c>
      <c r="B22" t="s">
        <v>139</v>
      </c>
      <c r="C22" t="str">
        <f t="shared" si="0"/>
        <v>jason gilholme</v>
      </c>
      <c r="D22" s="6" t="s">
        <v>5</v>
      </c>
      <c r="E22" s="299" t="s">
        <v>303</v>
      </c>
      <c r="F22" s="320" t="s">
        <v>213</v>
      </c>
      <c r="G22" s="6" t="s">
        <v>97</v>
      </c>
      <c r="H22" s="3" t="str">
        <f t="shared" ref="H22:T30" si="15">IF($D22=H$1,$U22,"")</f>
        <v/>
      </c>
      <c r="I22" s="3" t="str">
        <f t="shared" si="15"/>
        <v/>
      </c>
      <c r="J22" s="3" t="str">
        <f t="shared" si="15"/>
        <v/>
      </c>
      <c r="K22" s="3" t="str">
        <f t="shared" si="15"/>
        <v/>
      </c>
      <c r="L22" s="3" t="str">
        <f t="shared" si="15"/>
        <v/>
      </c>
      <c r="M22" s="3" t="str">
        <f t="shared" si="15"/>
        <v/>
      </c>
      <c r="N22" s="3" t="str">
        <f t="shared" si="15"/>
        <v/>
      </c>
      <c r="O22" s="3" t="str">
        <f t="shared" si="15"/>
        <v/>
      </c>
      <c r="P22" s="3" t="str">
        <f t="shared" si="15"/>
        <v/>
      </c>
      <c r="Q22" s="3" t="str">
        <f t="shared" si="15"/>
        <v/>
      </c>
      <c r="R22" s="3" t="str">
        <f t="shared" si="15"/>
        <v/>
      </c>
      <c r="S22" s="3">
        <f t="shared" si="15"/>
        <v>100</v>
      </c>
      <c r="T22" s="145" t="str">
        <f t="shared" si="15"/>
        <v/>
      </c>
      <c r="U22" s="271">
        <f t="shared" si="2"/>
        <v>100</v>
      </c>
      <c r="V22" s="153">
        <f t="shared" si="3"/>
        <v>0</v>
      </c>
      <c r="W22" s="273">
        <f t="shared" si="12"/>
        <v>122.71800000000002</v>
      </c>
      <c r="X22" s="86">
        <f t="shared" si="5"/>
        <v>-6.0000000000002274E-3</v>
      </c>
      <c r="Y22" s="274">
        <f t="shared" si="11"/>
        <v>10</v>
      </c>
      <c r="Z22" s="92">
        <f t="shared" si="6"/>
        <v>1</v>
      </c>
      <c r="AA22" s="92">
        <f t="shared" si="7"/>
        <v>2</v>
      </c>
      <c r="AB22" s="92">
        <f>IF($AA22="n/a","",IFERROR(COUNTIF($AA$2:$AA22,"="&amp;AA22),""))</f>
        <v>1</v>
      </c>
      <c r="AC22" s="92">
        <f>COUNTIF($Z$2:Z22,"&lt;"&amp;Z22)</f>
        <v>0</v>
      </c>
      <c r="AD22" s="100">
        <f t="shared" si="8"/>
        <v>100</v>
      </c>
      <c r="AE22" s="102">
        <f t="shared" si="9"/>
        <v>110</v>
      </c>
    </row>
    <row r="23" spans="1:31" x14ac:dyDescent="0.2">
      <c r="A23" s="6">
        <v>127</v>
      </c>
      <c r="B23" s="61" t="s">
        <v>86</v>
      </c>
      <c r="C23" t="str">
        <f t="shared" si="0"/>
        <v>adrian zadro</v>
      </c>
      <c r="D23" s="6" t="s">
        <v>5</v>
      </c>
      <c r="E23" s="5" t="s">
        <v>304</v>
      </c>
      <c r="F23"/>
      <c r="G23" s="6" t="s">
        <v>97</v>
      </c>
      <c r="H23" s="3" t="str">
        <f t="shared" si="15"/>
        <v/>
      </c>
      <c r="I23" s="3" t="str">
        <f t="shared" si="15"/>
        <v/>
      </c>
      <c r="J23" s="3" t="str">
        <f t="shared" si="15"/>
        <v/>
      </c>
      <c r="K23" s="3" t="str">
        <f t="shared" si="15"/>
        <v/>
      </c>
      <c r="L23" s="3" t="str">
        <f t="shared" si="15"/>
        <v/>
      </c>
      <c r="M23" s="3" t="str">
        <f t="shared" si="15"/>
        <v/>
      </c>
      <c r="N23" s="3" t="str">
        <f t="shared" si="15"/>
        <v/>
      </c>
      <c r="O23" s="3" t="str">
        <f t="shared" si="15"/>
        <v/>
      </c>
      <c r="P23" s="3" t="str">
        <f t="shared" si="15"/>
        <v/>
      </c>
      <c r="Q23" s="3" t="str">
        <f t="shared" si="15"/>
        <v/>
      </c>
      <c r="R23" s="3" t="str">
        <f t="shared" si="15"/>
        <v/>
      </c>
      <c r="S23" s="3">
        <f t="shared" si="15"/>
        <v>75</v>
      </c>
      <c r="T23" s="145" t="str">
        <f t="shared" si="15"/>
        <v/>
      </c>
      <c r="U23" s="271">
        <f t="shared" si="2"/>
        <v>75</v>
      </c>
      <c r="V23" s="153">
        <f t="shared" si="3"/>
        <v>0</v>
      </c>
      <c r="W23" s="273">
        <f t="shared" si="12"/>
        <v>122.71800000000002</v>
      </c>
      <c r="X23" s="86">
        <f t="shared" si="5"/>
        <v>0.20599999999998886</v>
      </c>
      <c r="Y23" s="274">
        <f t="shared" si="11"/>
        <v>5</v>
      </c>
      <c r="Z23" s="92">
        <f t="shared" si="6"/>
        <v>1</v>
      </c>
      <c r="AA23" s="92">
        <f t="shared" si="7"/>
        <v>2</v>
      </c>
      <c r="AB23" s="92">
        <f>IF($AA23="n/a","",IFERROR(COUNTIF($AA$2:$AA23,"="&amp;AA23),""))</f>
        <v>2</v>
      </c>
      <c r="AC23" s="92">
        <f>COUNTIF($Z$2:Z23,"&lt;"&amp;Z23)</f>
        <v>0</v>
      </c>
      <c r="AD23" s="100">
        <f t="shared" si="8"/>
        <v>75</v>
      </c>
      <c r="AE23" s="102">
        <f t="shared" si="9"/>
        <v>80</v>
      </c>
    </row>
    <row r="24" spans="1:31" x14ac:dyDescent="0.2">
      <c r="A24" s="6">
        <v>242</v>
      </c>
      <c r="B24" t="s">
        <v>88</v>
      </c>
      <c r="C24" t="str">
        <f t="shared" si="0"/>
        <v>leon bogers</v>
      </c>
      <c r="D24" s="6" t="s">
        <v>66</v>
      </c>
      <c r="E24" s="5" t="s">
        <v>305</v>
      </c>
      <c r="F24"/>
      <c r="G24" s="6" t="s">
        <v>109</v>
      </c>
      <c r="H24" s="3" t="str">
        <f t="shared" si="15"/>
        <v/>
      </c>
      <c r="I24" s="3" t="str">
        <f t="shared" si="15"/>
        <v/>
      </c>
      <c r="J24" s="3" t="str">
        <f t="shared" si="15"/>
        <v/>
      </c>
      <c r="K24" s="3" t="str">
        <f t="shared" si="15"/>
        <v/>
      </c>
      <c r="L24" s="3" t="str">
        <f t="shared" si="15"/>
        <v/>
      </c>
      <c r="M24" s="3" t="str">
        <f t="shared" si="15"/>
        <v/>
      </c>
      <c r="N24" s="3" t="str">
        <f t="shared" si="15"/>
        <v/>
      </c>
      <c r="O24" s="3" t="str">
        <f t="shared" si="15"/>
        <v/>
      </c>
      <c r="P24" s="3" t="str">
        <f t="shared" si="15"/>
        <v/>
      </c>
      <c r="Q24" s="3" t="str">
        <f t="shared" si="15"/>
        <v/>
      </c>
      <c r="R24" s="3" t="str">
        <f t="shared" si="15"/>
        <v/>
      </c>
      <c r="S24" s="3" t="str">
        <f t="shared" si="15"/>
        <v/>
      </c>
      <c r="T24" s="145" t="str">
        <f t="shared" si="15"/>
        <v/>
      </c>
      <c r="U24" s="271">
        <f t="shared" si="2"/>
        <v>0</v>
      </c>
      <c r="V24" s="153">
        <f t="shared" si="3"/>
        <v>0</v>
      </c>
      <c r="W24" s="273" t="str">
        <f t="shared" si="12"/>
        <v/>
      </c>
      <c r="X24" s="86" t="str">
        <f t="shared" si="5"/>
        <v/>
      </c>
      <c r="Y24" s="274">
        <f t="shared" si="11"/>
        <v>0</v>
      </c>
      <c r="Z24" s="92" t="str">
        <f t="shared" si="6"/>
        <v>n/a</v>
      </c>
      <c r="AA24" s="92" t="str">
        <f t="shared" si="7"/>
        <v>n/a</v>
      </c>
      <c r="AB24" s="92" t="str">
        <f>IF($AA24="n/a","",IFERROR(COUNTIF($AA$2:$AA24,"="&amp;AA24),""))</f>
        <v/>
      </c>
      <c r="AC24" s="92">
        <f>COUNTIF($Z$2:Z24,"&lt;"&amp;Z24)</f>
        <v>0</v>
      </c>
      <c r="AD24" s="100">
        <f t="shared" si="8"/>
        <v>0</v>
      </c>
      <c r="AE24" s="102">
        <f t="shared" si="9"/>
        <v>0</v>
      </c>
    </row>
    <row r="25" spans="1:31" x14ac:dyDescent="0.2">
      <c r="A25" s="6">
        <v>17</v>
      </c>
      <c r="B25" t="s">
        <v>81</v>
      </c>
      <c r="C25" t="str">
        <f t="shared" si="0"/>
        <v>craig baird</v>
      </c>
      <c r="D25" s="6" t="s">
        <v>22</v>
      </c>
      <c r="E25" s="300" t="s">
        <v>306</v>
      </c>
      <c r="F25"/>
      <c r="G25" s="6" t="s">
        <v>109</v>
      </c>
      <c r="H25" s="3" t="str">
        <f t="shared" si="15"/>
        <v/>
      </c>
      <c r="I25" s="3" t="str">
        <f t="shared" si="15"/>
        <v/>
      </c>
      <c r="J25" s="3" t="str">
        <f t="shared" si="15"/>
        <v/>
      </c>
      <c r="K25" s="3" t="str">
        <f t="shared" si="15"/>
        <v/>
      </c>
      <c r="L25" s="3" t="str">
        <f t="shared" si="15"/>
        <v/>
      </c>
      <c r="M25" s="3" t="str">
        <f t="shared" si="15"/>
        <v/>
      </c>
      <c r="N25" s="3" t="str">
        <f t="shared" si="15"/>
        <v/>
      </c>
      <c r="O25" s="3" t="str">
        <f t="shared" si="15"/>
        <v/>
      </c>
      <c r="P25" s="3" t="str">
        <f t="shared" si="15"/>
        <v/>
      </c>
      <c r="Q25" s="3" t="str">
        <f t="shared" si="15"/>
        <v/>
      </c>
      <c r="R25" s="3">
        <f t="shared" si="15"/>
        <v>100</v>
      </c>
      <c r="S25" s="3" t="str">
        <f t="shared" si="15"/>
        <v/>
      </c>
      <c r="T25" s="145" t="str">
        <f t="shared" si="15"/>
        <v/>
      </c>
      <c r="U25" s="271">
        <f t="shared" si="2"/>
        <v>100</v>
      </c>
      <c r="V25" s="153">
        <f t="shared" si="3"/>
        <v>-40</v>
      </c>
      <c r="W25" s="273">
        <f t="shared" si="12"/>
        <v>121.542</v>
      </c>
      <c r="X25" s="86">
        <f t="shared" si="5"/>
        <v>5.2420000000000044</v>
      </c>
      <c r="Y25" s="274">
        <f t="shared" si="11"/>
        <v>-10</v>
      </c>
      <c r="Z25" s="92">
        <f t="shared" si="6"/>
        <v>2</v>
      </c>
      <c r="AA25" s="92">
        <f t="shared" si="7"/>
        <v>3</v>
      </c>
      <c r="AB25" s="92">
        <f>IF($AA25="n/a","",IFERROR(COUNTIF($AA$2:$AA25,"="&amp;AA25),""))</f>
        <v>1</v>
      </c>
      <c r="AC25" s="92">
        <f>COUNTIF($Z$2:Z25,"&lt;"&amp;Z25)</f>
        <v>2</v>
      </c>
      <c r="AD25" s="100">
        <f t="shared" si="8"/>
        <v>60</v>
      </c>
      <c r="AE25" s="102">
        <f t="shared" si="9"/>
        <v>50</v>
      </c>
    </row>
    <row r="26" spans="1:31" x14ac:dyDescent="0.2">
      <c r="A26" s="6">
        <v>23</v>
      </c>
      <c r="B26" t="s">
        <v>103</v>
      </c>
      <c r="C26" t="str">
        <f t="shared" si="0"/>
        <v>andrew waddleton</v>
      </c>
      <c r="D26" s="6" t="s">
        <v>66</v>
      </c>
      <c r="E26" s="5" t="s">
        <v>307</v>
      </c>
      <c r="F26"/>
      <c r="G26" s="6" t="s">
        <v>109</v>
      </c>
      <c r="H26" s="3" t="str">
        <f t="shared" si="15"/>
        <v/>
      </c>
      <c r="I26" s="3" t="str">
        <f t="shared" si="15"/>
        <v/>
      </c>
      <c r="J26" s="3" t="str">
        <f t="shared" si="15"/>
        <v/>
      </c>
      <c r="K26" s="3" t="str">
        <f t="shared" si="15"/>
        <v/>
      </c>
      <c r="L26" s="3" t="str">
        <f t="shared" si="15"/>
        <v/>
      </c>
      <c r="M26" s="3" t="str">
        <f t="shared" si="15"/>
        <v/>
      </c>
      <c r="N26" s="3" t="str">
        <f t="shared" si="15"/>
        <v/>
      </c>
      <c r="O26" s="3" t="str">
        <f t="shared" si="15"/>
        <v/>
      </c>
      <c r="P26" s="3" t="str">
        <f t="shared" si="15"/>
        <v/>
      </c>
      <c r="Q26" s="3" t="str">
        <f t="shared" si="15"/>
        <v/>
      </c>
      <c r="R26" s="3" t="str">
        <f t="shared" si="15"/>
        <v/>
      </c>
      <c r="S26" s="3" t="str">
        <f t="shared" si="15"/>
        <v/>
      </c>
      <c r="T26" s="145" t="str">
        <f t="shared" si="15"/>
        <v/>
      </c>
      <c r="U26" s="271">
        <f t="shared" si="2"/>
        <v>0</v>
      </c>
      <c r="V26" s="153">
        <f t="shared" si="3"/>
        <v>0</v>
      </c>
      <c r="W26" s="273" t="str">
        <f t="shared" si="12"/>
        <v/>
      </c>
      <c r="X26" s="86" t="str">
        <f t="shared" si="5"/>
        <v/>
      </c>
      <c r="Y26" s="274">
        <f t="shared" si="11"/>
        <v>0</v>
      </c>
      <c r="Z26" s="92" t="str">
        <f t="shared" si="6"/>
        <v>n/a</v>
      </c>
      <c r="AA26" s="92" t="str">
        <f t="shared" si="7"/>
        <v>n/a</v>
      </c>
      <c r="AB26" s="92" t="str">
        <f>IF($AA26="n/a","",IFERROR(COUNTIF($AA$2:$AA26,"="&amp;AA26),""))</f>
        <v/>
      </c>
      <c r="AC26" s="92">
        <f>COUNTIF($Z$2:Z26,"&lt;"&amp;Z26)</f>
        <v>0</v>
      </c>
      <c r="AD26" s="100">
        <f t="shared" si="8"/>
        <v>0</v>
      </c>
      <c r="AE26" s="102">
        <f t="shared" si="9"/>
        <v>0</v>
      </c>
    </row>
    <row r="27" spans="1:31" x14ac:dyDescent="0.2">
      <c r="A27" s="6">
        <v>49</v>
      </c>
      <c r="B27" t="s">
        <v>308</v>
      </c>
      <c r="C27" t="str">
        <f t="shared" si="0"/>
        <v>nichols dee</v>
      </c>
      <c r="D27" s="6" t="s">
        <v>66</v>
      </c>
      <c r="E27" s="5" t="s">
        <v>309</v>
      </c>
      <c r="F27"/>
      <c r="G27" s="6" t="s">
        <v>195</v>
      </c>
      <c r="H27" s="3" t="str">
        <f t="shared" si="15"/>
        <v/>
      </c>
      <c r="I27" s="3" t="str">
        <f t="shared" si="15"/>
        <v/>
      </c>
      <c r="J27" s="3" t="str">
        <f t="shared" si="15"/>
        <v/>
      </c>
      <c r="K27" s="3" t="str">
        <f t="shared" si="15"/>
        <v/>
      </c>
      <c r="L27" s="3" t="str">
        <f t="shared" si="15"/>
        <v/>
      </c>
      <c r="M27" s="3" t="str">
        <f t="shared" si="15"/>
        <v/>
      </c>
      <c r="N27" s="3" t="str">
        <f t="shared" si="15"/>
        <v/>
      </c>
      <c r="O27" s="3" t="str">
        <f t="shared" si="15"/>
        <v/>
      </c>
      <c r="P27" s="3" t="str">
        <f t="shared" si="15"/>
        <v/>
      </c>
      <c r="Q27" s="3" t="str">
        <f t="shared" si="15"/>
        <v/>
      </c>
      <c r="R27" s="3" t="str">
        <f t="shared" si="15"/>
        <v/>
      </c>
      <c r="S27" s="3" t="str">
        <f t="shared" si="15"/>
        <v/>
      </c>
      <c r="T27" s="145" t="str">
        <f t="shared" si="15"/>
        <v/>
      </c>
      <c r="U27" s="271">
        <f t="shared" si="2"/>
        <v>0</v>
      </c>
      <c r="V27" s="153">
        <f t="shared" si="3"/>
        <v>0</v>
      </c>
      <c r="W27" s="273" t="str">
        <f t="shared" si="12"/>
        <v/>
      </c>
      <c r="X27" s="86" t="str">
        <f t="shared" si="5"/>
        <v/>
      </c>
      <c r="Y27" s="274">
        <f t="shared" si="11"/>
        <v>0</v>
      </c>
      <c r="Z27" s="92" t="str">
        <f t="shared" si="6"/>
        <v>n/a</v>
      </c>
      <c r="AA27" s="92" t="str">
        <f t="shared" si="7"/>
        <v>n/a</v>
      </c>
      <c r="AB27" s="92" t="str">
        <f>IF($AA27="n/a","",IFERROR(COUNTIF($AA$2:$AA27,"="&amp;AA27),""))</f>
        <v/>
      </c>
      <c r="AC27" s="92">
        <f>COUNTIF($Z$2:Z27,"&lt;"&amp;Z27)</f>
        <v>0</v>
      </c>
      <c r="AD27" s="100">
        <f t="shared" si="8"/>
        <v>0</v>
      </c>
      <c r="AE27" s="102">
        <f t="shared" si="9"/>
        <v>0</v>
      </c>
    </row>
    <row r="28" spans="1:31" x14ac:dyDescent="0.2">
      <c r="A28" s="6">
        <v>149</v>
      </c>
      <c r="B28" t="s">
        <v>310</v>
      </c>
      <c r="C28" t="str">
        <f t="shared" si="0"/>
        <v>peter dee</v>
      </c>
      <c r="D28" s="6" t="s">
        <v>66</v>
      </c>
      <c r="E28" s="5" t="s">
        <v>311</v>
      </c>
      <c r="F28"/>
      <c r="G28" s="6" t="s">
        <v>97</v>
      </c>
      <c r="H28" s="3" t="str">
        <f t="shared" si="15"/>
        <v/>
      </c>
      <c r="I28" s="3" t="str">
        <f t="shared" si="15"/>
        <v/>
      </c>
      <c r="J28" s="3" t="str">
        <f t="shared" si="15"/>
        <v/>
      </c>
      <c r="K28" s="3" t="str">
        <f t="shared" si="15"/>
        <v/>
      </c>
      <c r="L28" s="3" t="str">
        <f t="shared" si="15"/>
        <v/>
      </c>
      <c r="M28" s="3" t="str">
        <f t="shared" si="15"/>
        <v/>
      </c>
      <c r="N28" s="3" t="str">
        <f t="shared" si="15"/>
        <v/>
      </c>
      <c r="O28" s="3" t="str">
        <f t="shared" si="15"/>
        <v/>
      </c>
      <c r="P28" s="3" t="str">
        <f t="shared" si="15"/>
        <v/>
      </c>
      <c r="Q28" s="3" t="str">
        <f t="shared" si="15"/>
        <v/>
      </c>
      <c r="R28" s="3" t="str">
        <f t="shared" si="15"/>
        <v/>
      </c>
      <c r="S28" s="3" t="str">
        <f t="shared" si="15"/>
        <v/>
      </c>
      <c r="T28" s="145" t="str">
        <f t="shared" si="15"/>
        <v/>
      </c>
      <c r="U28" s="271">
        <f t="shared" si="2"/>
        <v>0</v>
      </c>
      <c r="V28" s="153">
        <f t="shared" ref="V28:V29" si="16">AD28-U28</f>
        <v>0</v>
      </c>
      <c r="W28" s="273" t="str">
        <f t="shared" ref="W28:W29" si="17">IFERROR(VLOOKUP(D28,BenchmarksRd1,3,0)*86400,"")</f>
        <v/>
      </c>
      <c r="X28" s="86" t="str">
        <f t="shared" ref="X28:X29" si="18">IFERROR((($E28*86400)-W28),"")</f>
        <v/>
      </c>
      <c r="Y28" s="274">
        <f t="shared" ref="Y28:Y29" si="19">IF(U28=0,0,IF(X28&lt;=0,10,IF(X28&lt;0.5,5,IF(X28&lt;1,0,IF(X28&lt;2,-5,-10)))))</f>
        <v>0</v>
      </c>
      <c r="Z28" s="92" t="str">
        <f t="shared" ref="Z28:Z29" si="20">IFERROR(VLOOKUP(D28,Class2019,4,0),"n/a")</f>
        <v>n/a</v>
      </c>
      <c r="AA28" s="92" t="str">
        <f t="shared" ref="AA28:AA29" si="21">IFERROR(VLOOKUP(D28,Class2019,3,0),"n/a")</f>
        <v>n/a</v>
      </c>
      <c r="AB28" s="92" t="str">
        <f>IF($AA28="n/a","",IFERROR(COUNTIF($AA$2:$AA28,"="&amp;AA28),""))</f>
        <v/>
      </c>
      <c r="AC28" s="92">
        <f>COUNTIF($Z$2:Z28,"&lt;"&amp;Z28)</f>
        <v>0</v>
      </c>
      <c r="AD28" s="100">
        <f t="shared" ref="AD28:AD29" si="22">IF($AA28="n/a",0,IFERROR(VLOOKUP(AB28+AC28,Points2019,2,0),15))</f>
        <v>0</v>
      </c>
      <c r="AE28" s="102">
        <f t="shared" ref="AE28:AE29" si="23">(U28+V28+Y28)</f>
        <v>0</v>
      </c>
    </row>
    <row r="29" spans="1:31" x14ac:dyDescent="0.2">
      <c r="A29" s="6">
        <v>133</v>
      </c>
      <c r="B29" t="s">
        <v>145</v>
      </c>
      <c r="C29" t="str">
        <f t="shared" si="0"/>
        <v>john mcbreen</v>
      </c>
      <c r="D29" s="6" t="s">
        <v>39</v>
      </c>
      <c r="E29" s="300" t="s">
        <v>312</v>
      </c>
      <c r="F29"/>
      <c r="G29" s="6" t="s">
        <v>109</v>
      </c>
      <c r="H29" s="3" t="str">
        <f t="shared" si="15"/>
        <v/>
      </c>
      <c r="I29" s="3" t="str">
        <f t="shared" si="15"/>
        <v/>
      </c>
      <c r="J29" s="3" t="str">
        <f t="shared" si="15"/>
        <v/>
      </c>
      <c r="K29" s="3">
        <f t="shared" si="15"/>
        <v>60</v>
      </c>
      <c r="L29" s="3" t="str">
        <f t="shared" si="15"/>
        <v/>
      </c>
      <c r="M29" s="3" t="str">
        <f t="shared" si="15"/>
        <v/>
      </c>
      <c r="N29" s="3" t="str">
        <f t="shared" si="15"/>
        <v/>
      </c>
      <c r="O29" s="3" t="str">
        <f t="shared" si="15"/>
        <v/>
      </c>
      <c r="P29" s="3" t="str">
        <f t="shared" si="15"/>
        <v/>
      </c>
      <c r="Q29" s="3" t="str">
        <f t="shared" si="15"/>
        <v/>
      </c>
      <c r="R29" s="3" t="str">
        <f t="shared" si="15"/>
        <v/>
      </c>
      <c r="S29" s="3" t="str">
        <f t="shared" si="15"/>
        <v/>
      </c>
      <c r="T29" s="145" t="str">
        <f t="shared" si="15"/>
        <v/>
      </c>
      <c r="U29" s="271">
        <f t="shared" si="2"/>
        <v>60</v>
      </c>
      <c r="V29" s="153">
        <f t="shared" si="16"/>
        <v>-45</v>
      </c>
      <c r="W29" s="273">
        <f t="shared" si="17"/>
        <v>112.935</v>
      </c>
      <c r="X29" s="86">
        <f t="shared" si="18"/>
        <v>33.162000000000006</v>
      </c>
      <c r="Y29" s="274">
        <f t="shared" si="19"/>
        <v>-10</v>
      </c>
      <c r="Z29" s="92">
        <f t="shared" si="20"/>
        <v>5</v>
      </c>
      <c r="AA29" s="92">
        <f t="shared" si="21"/>
        <v>10</v>
      </c>
      <c r="AB29" s="92">
        <f>IF($AA29="n/a","",IFERROR(COUNTIF($AA$2:$AA29,"="&amp;AA29),""))</f>
        <v>3</v>
      </c>
      <c r="AC29" s="92">
        <f>COUNTIF($Z$2:Z29,"&lt;"&amp;Z29)</f>
        <v>8</v>
      </c>
      <c r="AD29" s="100">
        <f t="shared" si="22"/>
        <v>15</v>
      </c>
      <c r="AE29" s="102">
        <f t="shared" si="23"/>
        <v>5</v>
      </c>
    </row>
    <row r="30" spans="1:31" ht="13.5" thickBot="1" x14ac:dyDescent="0.25">
      <c r="A30" s="155"/>
      <c r="B30" s="146"/>
      <c r="C30" s="146"/>
      <c r="D30" s="154"/>
      <c r="E30" s="279"/>
      <c r="F30" s="154" t="str">
        <f t="shared" ref="F30:F31" si="24">IF(X30&lt;0,"New lap record"," ")</f>
        <v xml:space="preserve"> </v>
      </c>
      <c r="G30" s="154"/>
      <c r="H30" s="147" t="str">
        <f t="shared" si="15"/>
        <v/>
      </c>
      <c r="I30" s="147" t="str">
        <f t="shared" si="15"/>
        <v/>
      </c>
      <c r="J30" s="147" t="str">
        <f t="shared" si="15"/>
        <v/>
      </c>
      <c r="K30" s="147" t="str">
        <f t="shared" si="15"/>
        <v/>
      </c>
      <c r="L30" s="147" t="str">
        <f t="shared" si="15"/>
        <v/>
      </c>
      <c r="M30" s="147" t="str">
        <f t="shared" si="15"/>
        <v/>
      </c>
      <c r="N30" s="147" t="str">
        <f t="shared" si="15"/>
        <v/>
      </c>
      <c r="O30" s="147" t="str">
        <f t="shared" si="15"/>
        <v/>
      </c>
      <c r="P30" s="147" t="str">
        <f t="shared" si="15"/>
        <v/>
      </c>
      <c r="Q30" s="147" t="str">
        <f t="shared" si="15"/>
        <v/>
      </c>
      <c r="R30" s="147" t="str">
        <f t="shared" si="15"/>
        <v/>
      </c>
      <c r="S30" s="147" t="str">
        <f t="shared" si="15"/>
        <v/>
      </c>
      <c r="T30" s="148" t="str">
        <f t="shared" si="15"/>
        <v/>
      </c>
      <c r="U30" s="272">
        <f t="shared" si="2"/>
        <v>0</v>
      </c>
      <c r="V30" s="155">
        <f t="shared" si="3"/>
        <v>0</v>
      </c>
      <c r="W30" s="275" t="str">
        <f t="shared" si="12"/>
        <v/>
      </c>
      <c r="X30" s="276" t="str">
        <f t="shared" si="5"/>
        <v/>
      </c>
      <c r="Y30" s="277">
        <f t="shared" si="11"/>
        <v>0</v>
      </c>
      <c r="Z30" s="157" t="str">
        <f t="shared" si="6"/>
        <v>n/a</v>
      </c>
      <c r="AA30" s="157" t="str">
        <f t="shared" si="7"/>
        <v>n/a</v>
      </c>
      <c r="AB30" s="157" t="str">
        <f>IF($AA30="n/a","",IFERROR(COUNTIF($AA$2:$AA30,"="&amp;AA30),""))</f>
        <v/>
      </c>
      <c r="AC30" s="92">
        <f>COUNTIF($Z$2:Z30,"&lt;"&amp;Z30)</f>
        <v>0</v>
      </c>
      <c r="AD30" s="158">
        <f t="shared" si="8"/>
        <v>0</v>
      </c>
      <c r="AE30" s="103">
        <f t="shared" si="9"/>
        <v>0</v>
      </c>
    </row>
    <row r="31" spans="1:31" ht="13.5" thickBot="1" x14ac:dyDescent="0.25">
      <c r="F31" s="6" t="str">
        <f t="shared" si="24"/>
        <v xml:space="preserve"> </v>
      </c>
      <c r="G31" s="90" t="s">
        <v>26</v>
      </c>
      <c r="H31" s="91">
        <f t="shared" ref="H31:U31" si="25">COUNT(H2:H30)</f>
        <v>0</v>
      </c>
      <c r="I31" s="91">
        <f t="shared" si="25"/>
        <v>2</v>
      </c>
      <c r="J31" s="91">
        <f t="shared" si="25"/>
        <v>2</v>
      </c>
      <c r="K31" s="91">
        <f t="shared" si="25"/>
        <v>3</v>
      </c>
      <c r="L31" s="91">
        <f t="shared" si="25"/>
        <v>4</v>
      </c>
      <c r="M31" s="91">
        <f t="shared" si="25"/>
        <v>1</v>
      </c>
      <c r="N31" s="91">
        <f t="shared" si="25"/>
        <v>3</v>
      </c>
      <c r="O31" s="91">
        <f t="shared" si="25"/>
        <v>0</v>
      </c>
      <c r="P31" s="91">
        <f t="shared" si="25"/>
        <v>0</v>
      </c>
      <c r="Q31" s="91">
        <f t="shared" si="25"/>
        <v>1</v>
      </c>
      <c r="R31" s="91">
        <f t="shared" si="25"/>
        <v>1</v>
      </c>
      <c r="S31" s="91">
        <f t="shared" si="25"/>
        <v>2</v>
      </c>
      <c r="T31" s="91">
        <f t="shared" si="25"/>
        <v>0</v>
      </c>
      <c r="U31" s="150">
        <f t="shared" si="25"/>
        <v>29</v>
      </c>
      <c r="V31" s="104"/>
      <c r="W31" s="104"/>
      <c r="Y31" s="104"/>
      <c r="Z31" s="104"/>
      <c r="AA31" s="104"/>
      <c r="AB31" s="104"/>
      <c r="AC31" s="104"/>
      <c r="AD31" s="104"/>
      <c r="AE31" s="104"/>
    </row>
    <row r="33" spans="2:30" x14ac:dyDescent="0.2">
      <c r="B33" s="1"/>
      <c r="C33" s="1"/>
      <c r="D33" s="56"/>
      <c r="V33" s="56"/>
      <c r="Z33" s="56"/>
      <c r="AA33" s="56"/>
      <c r="AB33" s="56"/>
      <c r="AC33" s="56"/>
      <c r="AD33" s="56"/>
    </row>
  </sheetData>
  <mergeCells count="1">
    <mergeCell ref="AG1:AI1"/>
  </mergeCells>
  <conditionalFormatting sqref="A2:T29 V2:Y30 A30:E30 G30:T30 F30:F31">
    <cfRule type="expression" dxfId="25" priority="1" stopIfTrue="1">
      <formula>$D2="SNA"</formula>
    </cfRule>
    <cfRule type="expression" dxfId="24" priority="2" stopIfTrue="1">
      <formula>$D2="SNB"</formula>
    </cfRule>
    <cfRule type="expression" dxfId="23" priority="3">
      <formula>$D2="SNC"</formula>
    </cfRule>
    <cfRule type="expression" dxfId="22" priority="4">
      <formula>$D2="SND"</formula>
    </cfRule>
    <cfRule type="expression" dxfId="21" priority="5">
      <formula>$D2="NAC"</formula>
    </cfRule>
    <cfRule type="expression" dxfId="20" priority="6">
      <formula>$D2="NBC"</formula>
    </cfRule>
    <cfRule type="expression" dxfId="19" priority="7">
      <formula>$D2="NCC"</formula>
    </cfRule>
    <cfRule type="expression" dxfId="18" priority="8">
      <formula>$D2="NDC"</formula>
    </cfRule>
    <cfRule type="expression" dxfId="17" priority="9">
      <formula>$D2="ABMOD"</formula>
    </cfRule>
    <cfRule type="expression" dxfId="16" priority="10">
      <formula>$D2="CDMOD"</formula>
    </cfRule>
    <cfRule type="expression" dxfId="15" priority="11">
      <formula>$D2="SMOD"</formula>
    </cfRule>
    <cfRule type="expression" dxfId="14" priority="12">
      <formula>$D2="RES"</formula>
    </cfRule>
    <cfRule type="expression" dxfId="13" priority="13">
      <formula>$D2="OPN"</formula>
    </cfRule>
  </conditionalFormatting>
  <pageMargins left="0.7" right="0.7" top="0.75" bottom="0.75" header="0.3" footer="0.3"/>
  <pageSetup paperSize="9"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8B73B-A69A-4DE7-A823-571C15CA6EBF}">
  <dimension ref="A1:AI25"/>
  <sheetViews>
    <sheetView zoomScaleNormal="100" workbookViewId="0">
      <selection activeCell="A2" sqref="A2"/>
    </sheetView>
  </sheetViews>
  <sheetFormatPr defaultColWidth="8.85546875" defaultRowHeight="12.75" x14ac:dyDescent="0.2"/>
  <cols>
    <col min="1" max="1" width="8.140625" style="55" customWidth="1"/>
    <col min="2" max="2" width="24.7109375" style="6" bestFit="1" customWidth="1"/>
    <col min="3" max="3" width="20.7109375" style="6" hidden="1" customWidth="1"/>
    <col min="4" max="4" width="8.28515625" style="6" bestFit="1" customWidth="1"/>
    <col min="5" max="5" width="11.5703125" style="6" customWidth="1"/>
    <col min="6" max="6" width="15" style="6" bestFit="1" customWidth="1"/>
    <col min="7" max="7" width="9.28515625" style="6" bestFit="1" customWidth="1"/>
    <col min="8" max="20" width="7.7109375" style="6" customWidth="1"/>
    <col min="21" max="21" width="6.7109375" style="6" customWidth="1"/>
    <col min="22" max="22" width="7.28515625" style="6" bestFit="1" customWidth="1"/>
    <col min="23" max="23" width="8.28515625" style="6" customWidth="1"/>
    <col min="24" max="24" width="8.85546875" style="86" customWidth="1"/>
    <col min="25" max="25" width="8.85546875" style="6" customWidth="1"/>
    <col min="26" max="26" width="14.28515625" style="6" hidden="1" customWidth="1"/>
    <col min="27" max="29" width="8.85546875" style="6" hidden="1" customWidth="1"/>
    <col min="30" max="30" width="11.42578125" style="6" hidden="1" customWidth="1"/>
    <col min="31" max="31" width="8.85546875" style="6" customWidth="1"/>
    <col min="32" max="32" width="5.85546875" style="6" customWidth="1"/>
    <col min="33" max="33" width="8.85546875" style="6"/>
    <col min="34" max="34" width="22.28515625" style="6" customWidth="1"/>
    <col min="35" max="35" width="10.28515625" style="6" customWidth="1"/>
    <col min="36" max="16384" width="8.85546875" style="6"/>
  </cols>
  <sheetData>
    <row r="1" spans="1:35" s="55" customFormat="1" ht="43.35" customHeight="1" thickBot="1" x14ac:dyDescent="0.25">
      <c r="A1" s="159" t="s">
        <v>23</v>
      </c>
      <c r="B1" s="160" t="s">
        <v>1</v>
      </c>
      <c r="C1" s="161" t="s">
        <v>1</v>
      </c>
      <c r="D1" s="161" t="s">
        <v>2</v>
      </c>
      <c r="E1" s="172" t="s">
        <v>24</v>
      </c>
      <c r="F1" s="304"/>
      <c r="G1" s="173" t="s">
        <v>25</v>
      </c>
      <c r="H1" s="162" t="s">
        <v>14</v>
      </c>
      <c r="I1" s="163" t="s">
        <v>13</v>
      </c>
      <c r="J1" s="164" t="s">
        <v>16</v>
      </c>
      <c r="K1" s="165" t="s">
        <v>39</v>
      </c>
      <c r="L1" s="166" t="s">
        <v>38</v>
      </c>
      <c r="M1" s="253" t="s">
        <v>69</v>
      </c>
      <c r="N1" s="254" t="s">
        <v>68</v>
      </c>
      <c r="O1" s="256" t="s">
        <v>37</v>
      </c>
      <c r="P1" s="257" t="s">
        <v>4</v>
      </c>
      <c r="Q1" s="167" t="s">
        <v>21</v>
      </c>
      <c r="R1" s="255" t="s">
        <v>22</v>
      </c>
      <c r="S1" s="168" t="s">
        <v>5</v>
      </c>
      <c r="T1" s="169" t="s">
        <v>3</v>
      </c>
      <c r="U1" s="151" t="s">
        <v>43</v>
      </c>
      <c r="V1" s="97" t="s">
        <v>51</v>
      </c>
      <c r="W1" s="97" t="s">
        <v>40</v>
      </c>
      <c r="X1" s="99" t="s">
        <v>41</v>
      </c>
      <c r="Y1" s="98" t="s">
        <v>42</v>
      </c>
      <c r="Z1" s="152" t="s">
        <v>49</v>
      </c>
      <c r="AA1" s="152" t="s">
        <v>2</v>
      </c>
      <c r="AB1" s="152" t="s">
        <v>53</v>
      </c>
      <c r="AC1" s="152" t="s">
        <v>45</v>
      </c>
      <c r="AD1" s="152" t="s">
        <v>50</v>
      </c>
      <c r="AE1" s="151" t="s">
        <v>54</v>
      </c>
      <c r="AG1" s="324" t="s">
        <v>62</v>
      </c>
      <c r="AH1" s="324"/>
      <c r="AI1" s="324"/>
    </row>
    <row r="2" spans="1:35" x14ac:dyDescent="0.2">
      <c r="A2" s="192">
        <v>6</v>
      </c>
      <c r="B2" s="332" t="s">
        <v>61</v>
      </c>
      <c r="C2" s="332" t="str">
        <f>LOWER(B2)</f>
        <v>russell garner</v>
      </c>
      <c r="D2" s="346" t="s">
        <v>16</v>
      </c>
      <c r="E2" s="348" t="s">
        <v>327</v>
      </c>
      <c r="F2" s="332"/>
      <c r="G2" s="346" t="s">
        <v>192</v>
      </c>
      <c r="H2" s="170" t="str">
        <f t="shared" ref="H2:T22" si="0">IF($D2=H$1,$U2,"")</f>
        <v/>
      </c>
      <c r="I2" s="170" t="str">
        <f t="shared" si="0"/>
        <v/>
      </c>
      <c r="J2" s="170">
        <f t="shared" si="0"/>
        <v>100</v>
      </c>
      <c r="K2" s="170" t="str">
        <f t="shared" si="0"/>
        <v/>
      </c>
      <c r="L2" s="170" t="str">
        <f t="shared" si="0"/>
        <v/>
      </c>
      <c r="M2" s="170" t="str">
        <f t="shared" si="0"/>
        <v/>
      </c>
      <c r="N2" s="170" t="str">
        <f t="shared" si="0"/>
        <v/>
      </c>
      <c r="O2" s="170" t="str">
        <f t="shared" si="0"/>
        <v/>
      </c>
      <c r="P2" s="170" t="str">
        <f t="shared" si="0"/>
        <v/>
      </c>
      <c r="Q2" s="170" t="str">
        <f t="shared" si="0"/>
        <v/>
      </c>
      <c r="R2" s="170" t="str">
        <f t="shared" si="0"/>
        <v/>
      </c>
      <c r="S2" s="170" t="str">
        <f t="shared" si="0"/>
        <v/>
      </c>
      <c r="T2" s="171" t="str">
        <f t="shared" si="0"/>
        <v/>
      </c>
      <c r="U2" s="270">
        <f t="shared" ref="U2:U22" si="1">IFERROR(VLOOKUP($AB2,Points2018,2,0),0)</f>
        <v>100</v>
      </c>
      <c r="V2" s="192">
        <f t="shared" ref="V2:V20" si="2">AD2-U2</f>
        <v>0</v>
      </c>
      <c r="W2" s="267">
        <f t="shared" ref="W2" si="3">IFERROR(VLOOKUP(D2,BenchmarksRd1,3,0)*86400,"")</f>
        <v>65.332999999999998</v>
      </c>
      <c r="X2" s="268">
        <f t="shared" ref="X2:X22" si="4">IFERROR((($E2*86400)-W2),"")</f>
        <v>3.4000000000006025E-2</v>
      </c>
      <c r="Y2" s="269">
        <f>IF(U2=0,0,IF(X2&lt;=0,10,IF(X2&lt;0.5,5,IF(X2&lt;1,0,IF(X2&lt;2,-5,-10)))))</f>
        <v>5</v>
      </c>
      <c r="Z2" s="328">
        <f t="shared" ref="Z2:Z22" si="5">IFERROR(VLOOKUP(D2,Class2019,4,0),"n/a")</f>
        <v>6</v>
      </c>
      <c r="AA2" s="105">
        <f t="shared" ref="AA2:AA22" si="6">IFERROR(VLOOKUP(D2,Class2019,3,0),"n/a")</f>
        <v>11</v>
      </c>
      <c r="AB2" s="105">
        <f>IF($AA2="n/a","",IFERROR(COUNTIF($AA$2:$AA2,"="&amp;AA2),""))</f>
        <v>1</v>
      </c>
      <c r="AC2" s="105">
        <f>COUNTIF($Z2:Z$2,"&lt;"&amp;Z2)</f>
        <v>0</v>
      </c>
      <c r="AD2" s="135">
        <f t="shared" ref="AD2:AD22" si="7">IF($AA2="n/a",0,IFERROR(VLOOKUP(AB2+AC2,Points2019,2,0),15))</f>
        <v>100</v>
      </c>
      <c r="AE2" s="101">
        <f t="shared" ref="AE2:AE20" si="8">(U2+V2+Y2)</f>
        <v>105</v>
      </c>
      <c r="AG2" s="136" t="s">
        <v>3</v>
      </c>
      <c r="AH2" s="305" t="s">
        <v>44</v>
      </c>
      <c r="AI2" s="329">
        <v>8.5525462962962975E-4</v>
      </c>
    </row>
    <row r="3" spans="1:35" x14ac:dyDescent="0.2">
      <c r="A3" s="153">
        <v>55</v>
      </c>
      <c r="B3" s="333" t="s">
        <v>100</v>
      </c>
      <c r="C3" s="333" t="str">
        <f t="shared" ref="C3:C22" si="9">LOWER(B3)</f>
        <v>kutay dal</v>
      </c>
      <c r="D3" s="347" t="s">
        <v>38</v>
      </c>
      <c r="E3" s="349" t="s">
        <v>328</v>
      </c>
      <c r="F3" s="334" t="s">
        <v>253</v>
      </c>
      <c r="G3" s="347" t="s">
        <v>293</v>
      </c>
      <c r="H3" s="335" t="str">
        <f t="shared" si="0"/>
        <v/>
      </c>
      <c r="I3" s="335" t="str">
        <f t="shared" si="0"/>
        <v/>
      </c>
      <c r="J3" s="335" t="str">
        <f t="shared" si="0"/>
        <v/>
      </c>
      <c r="K3" s="335" t="str">
        <f t="shared" si="0"/>
        <v/>
      </c>
      <c r="L3" s="335">
        <f t="shared" si="0"/>
        <v>100</v>
      </c>
      <c r="M3" s="335" t="str">
        <f t="shared" si="0"/>
        <v/>
      </c>
      <c r="N3" s="335" t="str">
        <f t="shared" si="0"/>
        <v/>
      </c>
      <c r="O3" s="335" t="str">
        <f t="shared" si="0"/>
        <v/>
      </c>
      <c r="P3" s="335" t="str">
        <f t="shared" si="0"/>
        <v/>
      </c>
      <c r="Q3" s="335" t="str">
        <f t="shared" si="0"/>
        <v/>
      </c>
      <c r="R3" s="335" t="str">
        <f t="shared" si="0"/>
        <v/>
      </c>
      <c r="S3" s="335" t="str">
        <f t="shared" si="0"/>
        <v/>
      </c>
      <c r="T3" s="145" t="str">
        <f t="shared" si="0"/>
        <v/>
      </c>
      <c r="U3" s="271">
        <f t="shared" si="1"/>
        <v>100</v>
      </c>
      <c r="V3" s="153">
        <f t="shared" si="2"/>
        <v>0</v>
      </c>
      <c r="W3" s="336">
        <f t="shared" ref="W3:W4" si="10">IFERROR(VLOOKUP(D3,BenchmarksRd1,3,0)*86400,"")</f>
        <v>67.614000000000004</v>
      </c>
      <c r="X3" s="337">
        <f t="shared" si="4"/>
        <v>-5.1000000000001933E-2</v>
      </c>
      <c r="Y3" s="274">
        <f>IF(U3=0,0,IF(X3&lt;=0,10,IF(X3&lt;0.5,5,IF(X3&lt;1,0,IF(X3&lt;2,-5,-10)))))</f>
        <v>10</v>
      </c>
      <c r="Z3" s="330">
        <f t="shared" si="5"/>
        <v>5</v>
      </c>
      <c r="AA3" s="338">
        <f t="shared" si="6"/>
        <v>9</v>
      </c>
      <c r="AB3" s="338">
        <f>IF($AA3="n/a","",IFERROR(COUNTIF($AA$2:$AA3,"="&amp;AA3),""))</f>
        <v>1</v>
      </c>
      <c r="AC3" s="338">
        <f>COUNTIF($Z$2:Z3,"&lt;"&amp;Z3)</f>
        <v>0</v>
      </c>
      <c r="AD3" s="100">
        <f t="shared" si="7"/>
        <v>100</v>
      </c>
      <c r="AE3" s="102">
        <f t="shared" si="8"/>
        <v>110</v>
      </c>
      <c r="AG3" s="137" t="s">
        <v>5</v>
      </c>
      <c r="AH3" s="44" t="s">
        <v>324</v>
      </c>
      <c r="AI3" s="286">
        <v>8.4469907407407399E-4</v>
      </c>
    </row>
    <row r="4" spans="1:35" x14ac:dyDescent="0.2">
      <c r="A4" s="153">
        <v>88</v>
      </c>
      <c r="B4" s="345" t="s">
        <v>82</v>
      </c>
      <c r="C4" s="333" t="str">
        <f t="shared" si="9"/>
        <v>randy stagno navarra</v>
      </c>
      <c r="D4" s="347" t="s">
        <v>13</v>
      </c>
      <c r="E4" s="350" t="s">
        <v>329</v>
      </c>
      <c r="F4" s="333"/>
      <c r="G4" s="347" t="s">
        <v>192</v>
      </c>
      <c r="H4" s="335" t="str">
        <f t="shared" si="0"/>
        <v/>
      </c>
      <c r="I4" s="335">
        <f t="shared" si="0"/>
        <v>100</v>
      </c>
      <c r="J4" s="335" t="str">
        <f t="shared" si="0"/>
        <v/>
      </c>
      <c r="K4" s="335" t="str">
        <f t="shared" si="0"/>
        <v/>
      </c>
      <c r="L4" s="335" t="str">
        <f t="shared" si="0"/>
        <v/>
      </c>
      <c r="M4" s="335" t="str">
        <f t="shared" si="0"/>
        <v/>
      </c>
      <c r="N4" s="335" t="str">
        <f t="shared" si="0"/>
        <v/>
      </c>
      <c r="O4" s="335" t="str">
        <f t="shared" si="0"/>
        <v/>
      </c>
      <c r="P4" s="335" t="str">
        <f t="shared" si="0"/>
        <v/>
      </c>
      <c r="Q4" s="335" t="str">
        <f t="shared" si="0"/>
        <v/>
      </c>
      <c r="R4" s="335" t="str">
        <f t="shared" si="0"/>
        <v/>
      </c>
      <c r="S4" s="335" t="str">
        <f t="shared" si="0"/>
        <v/>
      </c>
      <c r="T4" s="145" t="str">
        <f t="shared" si="0"/>
        <v/>
      </c>
      <c r="U4" s="271">
        <f t="shared" si="1"/>
        <v>100</v>
      </c>
      <c r="V4" s="153">
        <f t="shared" si="2"/>
        <v>-40</v>
      </c>
      <c r="W4" s="336">
        <f t="shared" si="10"/>
        <v>66.983000000000004</v>
      </c>
      <c r="X4" s="337">
        <f t="shared" si="4"/>
        <v>1.012999999999991</v>
      </c>
      <c r="Y4" s="274">
        <f t="shared" ref="Y4:Y20" si="11">IF(U4=0,0,IF(X4&lt;=0,10,IF(X4&lt;0.5,5,IF(X4&lt;1,0,IF(X4&lt;2,-5,-10)))))</f>
        <v>-5</v>
      </c>
      <c r="Z4" s="330">
        <f t="shared" si="5"/>
        <v>7</v>
      </c>
      <c r="AA4" s="338">
        <f t="shared" si="6"/>
        <v>12</v>
      </c>
      <c r="AB4" s="338">
        <f>IF($AA4="n/a","",IFERROR(COUNTIF($AA$2:$AA4,"="&amp;AA4),""))</f>
        <v>1</v>
      </c>
      <c r="AC4" s="338">
        <f>COUNTIF($Z$2:Z4,"&lt;"&amp;Z4)</f>
        <v>2</v>
      </c>
      <c r="AD4" s="100">
        <f t="shared" si="7"/>
        <v>60</v>
      </c>
      <c r="AE4" s="102">
        <f t="shared" si="8"/>
        <v>55</v>
      </c>
      <c r="AG4" s="251" t="s">
        <v>4</v>
      </c>
      <c r="AH4" s="252"/>
      <c r="AI4" s="287"/>
    </row>
    <row r="5" spans="1:35" x14ac:dyDescent="0.2">
      <c r="A5" s="153">
        <v>511</v>
      </c>
      <c r="B5" s="333" t="s">
        <v>228</v>
      </c>
      <c r="C5" s="333" t="str">
        <f t="shared" si="9"/>
        <v>elmer lara</v>
      </c>
      <c r="D5" s="347" t="s">
        <v>66</v>
      </c>
      <c r="E5" s="350" t="s">
        <v>330</v>
      </c>
      <c r="F5" s="333"/>
      <c r="G5" s="347" t="s">
        <v>331</v>
      </c>
      <c r="H5" s="335" t="str">
        <f t="shared" si="0"/>
        <v/>
      </c>
      <c r="I5" s="335" t="str">
        <f t="shared" si="0"/>
        <v/>
      </c>
      <c r="J5" s="335" t="str">
        <f t="shared" si="0"/>
        <v/>
      </c>
      <c r="K5" s="335" t="str">
        <f t="shared" si="0"/>
        <v/>
      </c>
      <c r="L5" s="335" t="str">
        <f t="shared" si="0"/>
        <v/>
      </c>
      <c r="M5" s="335" t="str">
        <f t="shared" si="0"/>
        <v/>
      </c>
      <c r="N5" s="335" t="str">
        <f t="shared" si="0"/>
        <v/>
      </c>
      <c r="O5" s="335" t="str">
        <f t="shared" si="0"/>
        <v/>
      </c>
      <c r="P5" s="335" t="str">
        <f t="shared" si="0"/>
        <v/>
      </c>
      <c r="Q5" s="335" t="str">
        <f t="shared" si="0"/>
        <v/>
      </c>
      <c r="R5" s="335" t="str">
        <f t="shared" si="0"/>
        <v/>
      </c>
      <c r="S5" s="335" t="str">
        <f t="shared" si="0"/>
        <v/>
      </c>
      <c r="T5" s="145" t="str">
        <f t="shared" si="0"/>
        <v/>
      </c>
      <c r="U5" s="271">
        <f t="shared" si="1"/>
        <v>0</v>
      </c>
      <c r="V5" s="153">
        <f t="shared" si="2"/>
        <v>0</v>
      </c>
      <c r="W5" s="336" t="str">
        <f t="shared" ref="W5:W22" si="12">IFERROR(VLOOKUP(D5,BenchmarksRd1,3,0)*86400,"")</f>
        <v/>
      </c>
      <c r="X5" s="337" t="str">
        <f t="shared" si="4"/>
        <v/>
      </c>
      <c r="Y5" s="274">
        <f t="shared" si="11"/>
        <v>0</v>
      </c>
      <c r="Z5" s="330" t="str">
        <f t="shared" si="5"/>
        <v>n/a</v>
      </c>
      <c r="AA5" s="338" t="str">
        <f t="shared" si="6"/>
        <v>n/a</v>
      </c>
      <c r="AB5" s="338" t="str">
        <f>IF($AA5="n/a","",IFERROR(COUNTIF($AA$2:$AA5,"="&amp;AA5),""))</f>
        <v/>
      </c>
      <c r="AC5" s="338">
        <f>COUNTIF($Z$2:Z5,"&lt;"&amp;Z5)</f>
        <v>0</v>
      </c>
      <c r="AD5" s="100">
        <f t="shared" si="7"/>
        <v>0</v>
      </c>
      <c r="AE5" s="102">
        <f t="shared" si="8"/>
        <v>0</v>
      </c>
      <c r="AG5" s="250" t="s">
        <v>37</v>
      </c>
      <c r="AH5" s="207"/>
      <c r="AI5" s="288"/>
    </row>
    <row r="6" spans="1:35" x14ac:dyDescent="0.2">
      <c r="A6" s="153">
        <v>271</v>
      </c>
      <c r="B6" s="333" t="s">
        <v>239</v>
      </c>
      <c r="C6" s="333" t="str">
        <f t="shared" si="9"/>
        <v>dean kennedy</v>
      </c>
      <c r="D6" s="347" t="s">
        <v>16</v>
      </c>
      <c r="E6" s="350" t="s">
        <v>332</v>
      </c>
      <c r="F6" s="333"/>
      <c r="G6" s="347" t="s">
        <v>331</v>
      </c>
      <c r="H6" s="335" t="str">
        <f t="shared" si="0"/>
        <v/>
      </c>
      <c r="I6" s="335" t="str">
        <f t="shared" si="0"/>
        <v/>
      </c>
      <c r="J6" s="335">
        <f t="shared" si="0"/>
        <v>75</v>
      </c>
      <c r="K6" s="335" t="str">
        <f t="shared" si="0"/>
        <v/>
      </c>
      <c r="L6" s="335" t="str">
        <f t="shared" si="0"/>
        <v/>
      </c>
      <c r="M6" s="335" t="str">
        <f t="shared" si="0"/>
        <v/>
      </c>
      <c r="N6" s="335" t="str">
        <f t="shared" si="0"/>
        <v/>
      </c>
      <c r="O6" s="335" t="str">
        <f t="shared" si="0"/>
        <v/>
      </c>
      <c r="P6" s="335" t="str">
        <f t="shared" si="0"/>
        <v/>
      </c>
      <c r="Q6" s="335" t="str">
        <f t="shared" si="0"/>
        <v/>
      </c>
      <c r="R6" s="335" t="str">
        <f t="shared" si="0"/>
        <v/>
      </c>
      <c r="S6" s="335" t="str">
        <f t="shared" si="0"/>
        <v/>
      </c>
      <c r="T6" s="145" t="str">
        <f t="shared" si="0"/>
        <v/>
      </c>
      <c r="U6" s="271">
        <f t="shared" si="1"/>
        <v>75</v>
      </c>
      <c r="V6" s="153">
        <f t="shared" si="2"/>
        <v>-15</v>
      </c>
      <c r="W6" s="336">
        <f t="shared" si="12"/>
        <v>65.332999999999998</v>
      </c>
      <c r="X6" s="337">
        <f t="shared" si="4"/>
        <v>4.9939999999999998</v>
      </c>
      <c r="Y6" s="274">
        <f t="shared" si="11"/>
        <v>-10</v>
      </c>
      <c r="Z6" s="330">
        <f t="shared" si="5"/>
        <v>6</v>
      </c>
      <c r="AA6" s="338">
        <f t="shared" si="6"/>
        <v>11</v>
      </c>
      <c r="AB6" s="338">
        <f>IF($AA6="n/a","",IFERROR(COUNTIF($AA$2:$AA6,"="&amp;AA6),""))</f>
        <v>2</v>
      </c>
      <c r="AC6" s="338">
        <f>COUNTIF($Z$2:Z6,"&lt;"&amp;Z6)</f>
        <v>1</v>
      </c>
      <c r="AD6" s="100">
        <f t="shared" si="7"/>
        <v>60</v>
      </c>
      <c r="AE6" s="102">
        <f t="shared" si="8"/>
        <v>50</v>
      </c>
      <c r="AG6" s="138" t="s">
        <v>22</v>
      </c>
      <c r="AH6" s="310" t="s">
        <v>325</v>
      </c>
      <c r="AI6" s="289">
        <v>8.333101851851852E-4</v>
      </c>
    </row>
    <row r="7" spans="1:35" x14ac:dyDescent="0.2">
      <c r="A7" s="153">
        <v>116</v>
      </c>
      <c r="B7" s="333" t="s">
        <v>111</v>
      </c>
      <c r="C7" s="333" t="str">
        <f t="shared" si="9"/>
        <v>darren harwood</v>
      </c>
      <c r="D7" s="347" t="s">
        <v>68</v>
      </c>
      <c r="E7" s="350" t="s">
        <v>333</v>
      </c>
      <c r="F7" s="333"/>
      <c r="G7" s="347" t="s">
        <v>115</v>
      </c>
      <c r="H7" s="335" t="str">
        <f t="shared" si="0"/>
        <v/>
      </c>
      <c r="I7" s="335" t="str">
        <f t="shared" si="0"/>
        <v/>
      </c>
      <c r="J7" s="335" t="str">
        <f t="shared" si="0"/>
        <v/>
      </c>
      <c r="K7" s="335" t="str">
        <f t="shared" si="0"/>
        <v/>
      </c>
      <c r="L7" s="335" t="str">
        <f t="shared" si="0"/>
        <v/>
      </c>
      <c r="M7" s="335" t="str">
        <f t="shared" si="0"/>
        <v/>
      </c>
      <c r="N7" s="335">
        <f t="shared" si="0"/>
        <v>100</v>
      </c>
      <c r="O7" s="335" t="str">
        <f t="shared" si="0"/>
        <v/>
      </c>
      <c r="P7" s="335" t="str">
        <f t="shared" si="0"/>
        <v/>
      </c>
      <c r="Q7" s="335" t="str">
        <f t="shared" si="0"/>
        <v/>
      </c>
      <c r="R7" s="335" t="str">
        <f t="shared" si="0"/>
        <v/>
      </c>
      <c r="S7" s="335" t="str">
        <f t="shared" si="0"/>
        <v/>
      </c>
      <c r="T7" s="145" t="str">
        <f t="shared" si="0"/>
        <v/>
      </c>
      <c r="U7" s="271">
        <f t="shared" si="1"/>
        <v>100</v>
      </c>
      <c r="V7" s="153">
        <f t="shared" si="2"/>
        <v>0</v>
      </c>
      <c r="W7" s="336">
        <f t="shared" si="12"/>
        <v>69.689999999999984</v>
      </c>
      <c r="X7" s="337">
        <f t="shared" si="4"/>
        <v>0.81600000000001671</v>
      </c>
      <c r="Y7" s="274">
        <f t="shared" si="11"/>
        <v>0</v>
      </c>
      <c r="Z7" s="330">
        <f t="shared" si="5"/>
        <v>4</v>
      </c>
      <c r="AA7" s="338">
        <f t="shared" si="6"/>
        <v>7</v>
      </c>
      <c r="AB7" s="338">
        <f>IF($AA7="n/a","",IFERROR(COUNTIF($AA$2:$AA7,"="&amp;AA7),""))</f>
        <v>1</v>
      </c>
      <c r="AC7" s="338">
        <f>COUNTIF($Z$2:Z7,"&lt;"&amp;Z7)</f>
        <v>0</v>
      </c>
      <c r="AD7" s="100">
        <f t="shared" si="7"/>
        <v>100</v>
      </c>
      <c r="AE7" s="102">
        <f t="shared" si="8"/>
        <v>100</v>
      </c>
      <c r="AG7" s="139" t="s">
        <v>21</v>
      </c>
      <c r="AH7" s="72" t="s">
        <v>274</v>
      </c>
      <c r="AI7" s="290">
        <v>8.2281249999999998E-4</v>
      </c>
    </row>
    <row r="8" spans="1:35" x14ac:dyDescent="0.2">
      <c r="A8" s="153">
        <v>141</v>
      </c>
      <c r="B8" s="333" t="s">
        <v>119</v>
      </c>
      <c r="C8" s="333" t="str">
        <f t="shared" si="9"/>
        <v>maxwell lloyd</v>
      </c>
      <c r="D8" s="347" t="s">
        <v>38</v>
      </c>
      <c r="E8" s="350" t="s">
        <v>334</v>
      </c>
      <c r="F8" s="333"/>
      <c r="G8" s="347" t="s">
        <v>293</v>
      </c>
      <c r="H8" s="335" t="str">
        <f t="shared" si="0"/>
        <v/>
      </c>
      <c r="I8" s="335" t="str">
        <f t="shared" si="0"/>
        <v/>
      </c>
      <c r="J8" s="335" t="str">
        <f t="shared" si="0"/>
        <v/>
      </c>
      <c r="K8" s="335" t="str">
        <f t="shared" si="0"/>
        <v/>
      </c>
      <c r="L8" s="335">
        <f t="shared" si="0"/>
        <v>75</v>
      </c>
      <c r="M8" s="335" t="str">
        <f t="shared" si="0"/>
        <v/>
      </c>
      <c r="N8" s="335" t="str">
        <f t="shared" si="0"/>
        <v/>
      </c>
      <c r="O8" s="335" t="str">
        <f t="shared" si="0"/>
        <v/>
      </c>
      <c r="P8" s="335" t="str">
        <f t="shared" si="0"/>
        <v/>
      </c>
      <c r="Q8" s="335" t="str">
        <f t="shared" si="0"/>
        <v/>
      </c>
      <c r="R8" s="335" t="str">
        <f t="shared" si="0"/>
        <v/>
      </c>
      <c r="S8" s="335" t="str">
        <f t="shared" si="0"/>
        <v/>
      </c>
      <c r="T8" s="145" t="str">
        <f t="shared" si="0"/>
        <v/>
      </c>
      <c r="U8" s="271">
        <f t="shared" si="1"/>
        <v>75</v>
      </c>
      <c r="V8" s="153">
        <f t="shared" si="2"/>
        <v>-15</v>
      </c>
      <c r="W8" s="336">
        <f t="shared" si="12"/>
        <v>67.614000000000004</v>
      </c>
      <c r="X8" s="337">
        <f t="shared" si="4"/>
        <v>3.1039999999999992</v>
      </c>
      <c r="Y8" s="274">
        <f t="shared" si="11"/>
        <v>-10</v>
      </c>
      <c r="Z8" s="330">
        <f t="shared" si="5"/>
        <v>5</v>
      </c>
      <c r="AA8" s="338">
        <f t="shared" si="6"/>
        <v>9</v>
      </c>
      <c r="AB8" s="338">
        <f>IF($AA8="n/a","",IFERROR(COUNTIF($AA$2:$AA8,"="&amp;AA8),""))</f>
        <v>2</v>
      </c>
      <c r="AC8" s="338">
        <f>COUNTIF($Z$2:Z8,"&lt;"&amp;Z8)</f>
        <v>1</v>
      </c>
      <c r="AD8" s="100">
        <f t="shared" si="7"/>
        <v>60</v>
      </c>
      <c r="AE8" s="102">
        <f t="shared" si="8"/>
        <v>50</v>
      </c>
      <c r="AG8" s="249" t="s">
        <v>68</v>
      </c>
      <c r="AH8" s="231" t="s">
        <v>105</v>
      </c>
      <c r="AI8" s="291">
        <v>8.0659722222222211E-4</v>
      </c>
    </row>
    <row r="9" spans="1:35" x14ac:dyDescent="0.2">
      <c r="A9" s="153">
        <v>427</v>
      </c>
      <c r="B9" s="333" t="s">
        <v>234</v>
      </c>
      <c r="C9" s="333" t="str">
        <f t="shared" si="9"/>
        <v>steven williamsz</v>
      </c>
      <c r="D9" s="347" t="s">
        <v>21</v>
      </c>
      <c r="E9" s="349" t="s">
        <v>335</v>
      </c>
      <c r="F9" s="334" t="s">
        <v>253</v>
      </c>
      <c r="G9" s="347" t="s">
        <v>293</v>
      </c>
      <c r="H9" s="335" t="str">
        <f t="shared" si="0"/>
        <v/>
      </c>
      <c r="I9" s="335" t="str">
        <f t="shared" si="0"/>
        <v/>
      </c>
      <c r="J9" s="335" t="str">
        <f t="shared" si="0"/>
        <v/>
      </c>
      <c r="K9" s="335" t="str">
        <f t="shared" si="0"/>
        <v/>
      </c>
      <c r="L9" s="335" t="str">
        <f t="shared" si="0"/>
        <v/>
      </c>
      <c r="M9" s="335" t="str">
        <f t="shared" si="0"/>
        <v/>
      </c>
      <c r="N9" s="335" t="str">
        <f t="shared" si="0"/>
        <v/>
      </c>
      <c r="O9" s="335" t="str">
        <f t="shared" si="0"/>
        <v/>
      </c>
      <c r="P9" s="335" t="str">
        <f t="shared" si="0"/>
        <v/>
      </c>
      <c r="Q9" s="335">
        <f t="shared" si="0"/>
        <v>100</v>
      </c>
      <c r="R9" s="335" t="str">
        <f t="shared" si="0"/>
        <v/>
      </c>
      <c r="S9" s="335" t="str">
        <f t="shared" si="0"/>
        <v/>
      </c>
      <c r="T9" s="145" t="str">
        <f t="shared" si="0"/>
        <v/>
      </c>
      <c r="U9" s="271">
        <f t="shared" si="1"/>
        <v>100</v>
      </c>
      <c r="V9" s="153">
        <f t="shared" si="2"/>
        <v>0</v>
      </c>
      <c r="W9" s="336">
        <f t="shared" si="12"/>
        <v>71.090999999999994</v>
      </c>
      <c r="X9" s="337">
        <f t="shared" si="4"/>
        <v>-0.3189999999999884</v>
      </c>
      <c r="Y9" s="274">
        <f t="shared" si="11"/>
        <v>10</v>
      </c>
      <c r="Z9" s="330">
        <f t="shared" si="5"/>
        <v>2</v>
      </c>
      <c r="AA9" s="338">
        <f t="shared" si="6"/>
        <v>4</v>
      </c>
      <c r="AB9" s="338">
        <f>IF($AA9="n/a","",IFERROR(COUNTIF($AA$2:$AA9,"="&amp;AA9),""))</f>
        <v>1</v>
      </c>
      <c r="AC9" s="338">
        <f>COUNTIF($Z$2:Z9,"&lt;"&amp;Z9)</f>
        <v>0</v>
      </c>
      <c r="AD9" s="100">
        <f t="shared" si="7"/>
        <v>100</v>
      </c>
      <c r="AE9" s="102">
        <f t="shared" si="8"/>
        <v>110</v>
      </c>
      <c r="AG9" s="248" t="s">
        <v>69</v>
      </c>
      <c r="AH9" s="242"/>
      <c r="AI9" s="292"/>
    </row>
    <row r="10" spans="1:35" x14ac:dyDescent="0.2">
      <c r="A10" s="153">
        <v>199</v>
      </c>
      <c r="B10" s="333" t="s">
        <v>132</v>
      </c>
      <c r="C10" s="333" t="str">
        <f t="shared" si="9"/>
        <v>damien costello</v>
      </c>
      <c r="D10" s="347" t="s">
        <v>38</v>
      </c>
      <c r="E10" s="350" t="s">
        <v>336</v>
      </c>
      <c r="F10" s="333"/>
      <c r="G10" s="347" t="s">
        <v>337</v>
      </c>
      <c r="H10" s="335" t="str">
        <f t="shared" si="0"/>
        <v/>
      </c>
      <c r="I10" s="335" t="str">
        <f t="shared" si="0"/>
        <v/>
      </c>
      <c r="J10" s="335" t="str">
        <f t="shared" si="0"/>
        <v/>
      </c>
      <c r="K10" s="335" t="str">
        <f t="shared" si="0"/>
        <v/>
      </c>
      <c r="L10" s="335">
        <f t="shared" si="0"/>
        <v>60</v>
      </c>
      <c r="M10" s="335" t="str">
        <f t="shared" si="0"/>
        <v/>
      </c>
      <c r="N10" s="335" t="str">
        <f t="shared" si="0"/>
        <v/>
      </c>
      <c r="O10" s="335" t="str">
        <f t="shared" si="0"/>
        <v/>
      </c>
      <c r="P10" s="335" t="str">
        <f t="shared" si="0"/>
        <v/>
      </c>
      <c r="Q10" s="335" t="str">
        <f t="shared" si="0"/>
        <v/>
      </c>
      <c r="R10" s="335" t="str">
        <f t="shared" si="0"/>
        <v/>
      </c>
      <c r="S10" s="335" t="str">
        <f t="shared" si="0"/>
        <v/>
      </c>
      <c r="T10" s="145" t="str">
        <f t="shared" si="0"/>
        <v/>
      </c>
      <c r="U10" s="271">
        <f t="shared" si="1"/>
        <v>60</v>
      </c>
      <c r="V10" s="153">
        <f t="shared" ref="V10:V14" si="13">AD10-U10</f>
        <v>-30</v>
      </c>
      <c r="W10" s="336">
        <f t="shared" si="12"/>
        <v>67.614000000000004</v>
      </c>
      <c r="X10" s="337">
        <f t="shared" ref="X10:X14" si="14">IFERROR((($E10*86400)-W10),"")</f>
        <v>3.4170000000000016</v>
      </c>
      <c r="Y10" s="274">
        <f t="shared" ref="Y10:Y14" si="15">IF(U10=0,0,IF(X10&lt;=0,10,IF(X10&lt;0.5,5,IF(X10&lt;1,0,IF(X10&lt;2,-5,-10)))))</f>
        <v>-10</v>
      </c>
      <c r="Z10" s="330">
        <f t="shared" ref="Z10:Z14" si="16">IFERROR(VLOOKUP(D10,Class2019,4,0),"n/a")</f>
        <v>5</v>
      </c>
      <c r="AA10" s="338">
        <f t="shared" ref="AA10:AA14" si="17">IFERROR(VLOOKUP(D10,Class2019,3,0),"n/a")</f>
        <v>9</v>
      </c>
      <c r="AB10" s="338">
        <f>IF($AA10="n/a","",IFERROR(COUNTIF($AA$2:$AA10,"="&amp;AA10),""))</f>
        <v>3</v>
      </c>
      <c r="AC10" s="338">
        <f>COUNTIF($Z$2:Z10,"&lt;"&amp;Z10)</f>
        <v>2</v>
      </c>
      <c r="AD10" s="100">
        <f t="shared" ref="AD10:AD14" si="18">IF($AA10="n/a",0,IFERROR(VLOOKUP(AB10+AC10,Points2019,2,0),15))</f>
        <v>30</v>
      </c>
      <c r="AE10" s="102">
        <f t="shared" ref="AE10:AE14" si="19">(U10+V10+Y10)</f>
        <v>20</v>
      </c>
      <c r="AG10" s="140" t="s">
        <v>38</v>
      </c>
      <c r="AH10" s="149" t="s">
        <v>100</v>
      </c>
      <c r="AI10" s="293">
        <v>7.8256944444444446E-4</v>
      </c>
    </row>
    <row r="11" spans="1:35" x14ac:dyDescent="0.2">
      <c r="A11" s="153">
        <v>68</v>
      </c>
      <c r="B11" s="333" t="s">
        <v>85</v>
      </c>
      <c r="C11" s="333" t="str">
        <f t="shared" si="9"/>
        <v>craig girvan</v>
      </c>
      <c r="D11" s="347" t="s">
        <v>39</v>
      </c>
      <c r="E11" s="350" t="s">
        <v>338</v>
      </c>
      <c r="F11" s="333"/>
      <c r="G11" s="347" t="s">
        <v>115</v>
      </c>
      <c r="H11" s="335" t="str">
        <f t="shared" si="0"/>
        <v/>
      </c>
      <c r="I11" s="335" t="str">
        <f t="shared" si="0"/>
        <v/>
      </c>
      <c r="J11" s="335" t="str">
        <f t="shared" si="0"/>
        <v/>
      </c>
      <c r="K11" s="335">
        <f t="shared" si="0"/>
        <v>100</v>
      </c>
      <c r="L11" s="335" t="str">
        <f t="shared" si="0"/>
        <v/>
      </c>
      <c r="M11" s="335" t="str">
        <f t="shared" si="0"/>
        <v/>
      </c>
      <c r="N11" s="335" t="str">
        <f t="shared" si="0"/>
        <v/>
      </c>
      <c r="O11" s="335" t="str">
        <f t="shared" si="0"/>
        <v/>
      </c>
      <c r="P11" s="335" t="str">
        <f t="shared" si="0"/>
        <v/>
      </c>
      <c r="Q11" s="335" t="str">
        <f t="shared" si="0"/>
        <v/>
      </c>
      <c r="R11" s="335" t="str">
        <f t="shared" si="0"/>
        <v/>
      </c>
      <c r="S11" s="335" t="str">
        <f t="shared" si="0"/>
        <v/>
      </c>
      <c r="T11" s="145" t="str">
        <f t="shared" si="0"/>
        <v/>
      </c>
      <c r="U11" s="271">
        <f t="shared" si="1"/>
        <v>100</v>
      </c>
      <c r="V11" s="153">
        <f t="shared" si="13"/>
        <v>-40</v>
      </c>
      <c r="W11" s="336">
        <f t="shared" si="12"/>
        <v>68.542000000000002</v>
      </c>
      <c r="X11" s="337">
        <f t="shared" si="14"/>
        <v>3.2849999999999966</v>
      </c>
      <c r="Y11" s="274">
        <f t="shared" si="15"/>
        <v>-10</v>
      </c>
      <c r="Z11" s="330">
        <f t="shared" si="16"/>
        <v>5</v>
      </c>
      <c r="AA11" s="338">
        <f t="shared" si="17"/>
        <v>10</v>
      </c>
      <c r="AB11" s="338">
        <f>IF($AA11="n/a","",IFERROR(COUNTIF($AA$2:$AA11,"="&amp;AA11),""))</f>
        <v>1</v>
      </c>
      <c r="AC11" s="338">
        <f>COUNTIF($Z$2:Z11,"&lt;"&amp;Z11)</f>
        <v>2</v>
      </c>
      <c r="AD11" s="100">
        <f t="shared" si="18"/>
        <v>60</v>
      </c>
      <c r="AE11" s="102">
        <f t="shared" si="19"/>
        <v>50</v>
      </c>
      <c r="AG11" s="141" t="s">
        <v>39</v>
      </c>
      <c r="AH11" s="47" t="s">
        <v>326</v>
      </c>
      <c r="AI11" s="294">
        <v>7.933101851851852E-4</v>
      </c>
    </row>
    <row r="12" spans="1:35" x14ac:dyDescent="0.2">
      <c r="A12" s="153">
        <v>48</v>
      </c>
      <c r="B12" s="333" t="s">
        <v>243</v>
      </c>
      <c r="C12" s="333" t="str">
        <f t="shared" si="9"/>
        <v>luke wall</v>
      </c>
      <c r="D12" s="347" t="s">
        <v>66</v>
      </c>
      <c r="E12" s="350" t="s">
        <v>339</v>
      </c>
      <c r="F12" s="333"/>
      <c r="G12" s="347" t="s">
        <v>331</v>
      </c>
      <c r="H12" s="335" t="str">
        <f t="shared" si="0"/>
        <v/>
      </c>
      <c r="I12" s="335" t="str">
        <f t="shared" si="0"/>
        <v/>
      </c>
      <c r="J12" s="335" t="str">
        <f t="shared" si="0"/>
        <v/>
      </c>
      <c r="K12" s="335" t="str">
        <f t="shared" si="0"/>
        <v/>
      </c>
      <c r="L12" s="335" t="str">
        <f t="shared" si="0"/>
        <v/>
      </c>
      <c r="M12" s="335" t="str">
        <f t="shared" si="0"/>
        <v/>
      </c>
      <c r="N12" s="335" t="str">
        <f t="shared" si="0"/>
        <v/>
      </c>
      <c r="O12" s="335" t="str">
        <f t="shared" si="0"/>
        <v/>
      </c>
      <c r="P12" s="335" t="str">
        <f t="shared" si="0"/>
        <v/>
      </c>
      <c r="Q12" s="335" t="str">
        <f t="shared" si="0"/>
        <v/>
      </c>
      <c r="R12" s="335" t="str">
        <f t="shared" si="0"/>
        <v/>
      </c>
      <c r="S12" s="335" t="str">
        <f t="shared" si="0"/>
        <v/>
      </c>
      <c r="T12" s="145" t="str">
        <f t="shared" si="0"/>
        <v/>
      </c>
      <c r="U12" s="271">
        <f t="shared" si="1"/>
        <v>0</v>
      </c>
      <c r="V12" s="153">
        <f t="shared" si="13"/>
        <v>0</v>
      </c>
      <c r="W12" s="336" t="str">
        <f t="shared" si="12"/>
        <v/>
      </c>
      <c r="X12" s="337" t="str">
        <f t="shared" si="14"/>
        <v/>
      </c>
      <c r="Y12" s="274">
        <f t="shared" si="15"/>
        <v>0</v>
      </c>
      <c r="Z12" s="330" t="str">
        <f t="shared" si="16"/>
        <v>n/a</v>
      </c>
      <c r="AA12" s="338" t="str">
        <f t="shared" si="17"/>
        <v>n/a</v>
      </c>
      <c r="AB12" s="338" t="str">
        <f>IF($AA12="n/a","",IFERROR(COUNTIF($AA$2:$AA12,"="&amp;AA12),""))</f>
        <v/>
      </c>
      <c r="AC12" s="338">
        <f>COUNTIF($Z$2:Z12,"&lt;"&amp;Z12)</f>
        <v>0</v>
      </c>
      <c r="AD12" s="100">
        <f t="shared" si="18"/>
        <v>0</v>
      </c>
      <c r="AE12" s="102">
        <f t="shared" si="19"/>
        <v>0</v>
      </c>
      <c r="AG12" s="142" t="s">
        <v>16</v>
      </c>
      <c r="AH12" s="67" t="s">
        <v>61</v>
      </c>
      <c r="AI12" s="295">
        <v>7.5616898148148147E-4</v>
      </c>
    </row>
    <row r="13" spans="1:35" x14ac:dyDescent="0.2">
      <c r="A13" s="153">
        <v>53</v>
      </c>
      <c r="B13" s="333" t="s">
        <v>122</v>
      </c>
      <c r="C13" s="333" t="str">
        <f t="shared" si="9"/>
        <v>alfio milana</v>
      </c>
      <c r="D13" s="347" t="s">
        <v>66</v>
      </c>
      <c r="E13" s="350" t="s">
        <v>340</v>
      </c>
      <c r="F13" s="333"/>
      <c r="G13" s="347" t="s">
        <v>115</v>
      </c>
      <c r="H13" s="335" t="str">
        <f t="shared" si="0"/>
        <v/>
      </c>
      <c r="I13" s="335" t="str">
        <f t="shared" si="0"/>
        <v/>
      </c>
      <c r="J13" s="335" t="str">
        <f t="shared" si="0"/>
        <v/>
      </c>
      <c r="K13" s="335" t="str">
        <f t="shared" si="0"/>
        <v/>
      </c>
      <c r="L13" s="335" t="str">
        <f t="shared" si="0"/>
        <v/>
      </c>
      <c r="M13" s="335" t="str">
        <f t="shared" si="0"/>
        <v/>
      </c>
      <c r="N13" s="335" t="str">
        <f t="shared" si="0"/>
        <v/>
      </c>
      <c r="O13" s="335" t="str">
        <f t="shared" si="0"/>
        <v/>
      </c>
      <c r="P13" s="335" t="str">
        <f t="shared" ref="P13:AB14" si="20">IF($D13=P$1,$U13,"")</f>
        <v/>
      </c>
      <c r="Q13" s="335" t="str">
        <f t="shared" si="20"/>
        <v/>
      </c>
      <c r="R13" s="335" t="str">
        <f t="shared" si="20"/>
        <v/>
      </c>
      <c r="S13" s="335" t="str">
        <f t="shared" si="20"/>
        <v/>
      </c>
      <c r="T13" s="145" t="str">
        <f t="shared" si="20"/>
        <v/>
      </c>
      <c r="U13" s="271">
        <f t="shared" si="1"/>
        <v>0</v>
      </c>
      <c r="V13" s="153">
        <f t="shared" si="13"/>
        <v>0</v>
      </c>
      <c r="W13" s="336" t="str">
        <f t="shared" si="12"/>
        <v/>
      </c>
      <c r="X13" s="337" t="str">
        <f t="shared" si="14"/>
        <v/>
      </c>
      <c r="Y13" s="274">
        <f t="shared" si="15"/>
        <v>0</v>
      </c>
      <c r="Z13" s="330" t="str">
        <f t="shared" si="16"/>
        <v>n/a</v>
      </c>
      <c r="AA13" s="338" t="str">
        <f t="shared" si="17"/>
        <v>n/a</v>
      </c>
      <c r="AB13" s="338" t="str">
        <f>IF($AA13="n/a","",IFERROR(COUNTIF($AA$2:$AA13,"="&amp;AA13),""))</f>
        <v/>
      </c>
      <c r="AC13" s="338">
        <f>COUNTIF($Z$2:Z13,"&lt;"&amp;Z13)</f>
        <v>0</v>
      </c>
      <c r="AD13" s="100">
        <f t="shared" si="18"/>
        <v>0</v>
      </c>
      <c r="AE13" s="102">
        <f t="shared" si="19"/>
        <v>0</v>
      </c>
      <c r="AG13" s="143" t="s">
        <v>13</v>
      </c>
      <c r="AH13" s="50" t="s">
        <v>64</v>
      </c>
      <c r="AI13" s="296">
        <v>7.7526620370370369E-4</v>
      </c>
    </row>
    <row r="14" spans="1:35" ht="13.5" thickBot="1" x14ac:dyDescent="0.25">
      <c r="A14" s="153">
        <v>26</v>
      </c>
      <c r="B14" s="333" t="s">
        <v>44</v>
      </c>
      <c r="C14" s="333" t="str">
        <f t="shared" si="9"/>
        <v>robert downes</v>
      </c>
      <c r="D14" s="347" t="s">
        <v>39</v>
      </c>
      <c r="E14" s="350" t="s">
        <v>341</v>
      </c>
      <c r="F14" s="333"/>
      <c r="G14" s="347" t="s">
        <v>337</v>
      </c>
      <c r="H14" s="335" t="str">
        <f t="shared" ref="H14:T14" si="21">IF($D14=H$1,$U14,"")</f>
        <v/>
      </c>
      <c r="I14" s="335" t="str">
        <f t="shared" si="21"/>
        <v/>
      </c>
      <c r="J14" s="335" t="str">
        <f t="shared" si="21"/>
        <v/>
      </c>
      <c r="K14" s="335">
        <f t="shared" si="21"/>
        <v>75</v>
      </c>
      <c r="L14" s="335" t="str">
        <f t="shared" si="21"/>
        <v/>
      </c>
      <c r="M14" s="335" t="str">
        <f t="shared" si="21"/>
        <v/>
      </c>
      <c r="N14" s="335" t="str">
        <f t="shared" si="21"/>
        <v/>
      </c>
      <c r="O14" s="335" t="str">
        <f t="shared" si="21"/>
        <v/>
      </c>
      <c r="P14" s="335" t="str">
        <f t="shared" si="21"/>
        <v/>
      </c>
      <c r="Q14" s="335" t="str">
        <f t="shared" si="21"/>
        <v/>
      </c>
      <c r="R14" s="335" t="str">
        <f t="shared" si="21"/>
        <v/>
      </c>
      <c r="S14" s="335" t="str">
        <f t="shared" si="21"/>
        <v/>
      </c>
      <c r="T14" s="145" t="str">
        <f t="shared" si="21"/>
        <v/>
      </c>
      <c r="U14" s="271">
        <f t="shared" si="1"/>
        <v>75</v>
      </c>
      <c r="V14" s="153">
        <f t="shared" si="13"/>
        <v>-30</v>
      </c>
      <c r="W14" s="336">
        <f t="shared" si="12"/>
        <v>68.542000000000002</v>
      </c>
      <c r="X14" s="337">
        <f t="shared" si="14"/>
        <v>3.8239999999999981</v>
      </c>
      <c r="Y14" s="274">
        <f t="shared" si="15"/>
        <v>-10</v>
      </c>
      <c r="Z14" s="330">
        <f t="shared" si="16"/>
        <v>5</v>
      </c>
      <c r="AA14" s="338">
        <f t="shared" si="17"/>
        <v>10</v>
      </c>
      <c r="AB14" s="338">
        <f>IF($AA14="n/a","",IFERROR(COUNTIF($AA$2:$AA14,"="&amp;AA14),""))</f>
        <v>2</v>
      </c>
      <c r="AC14" s="338">
        <f>COUNTIF($Z$2:Z14,"&lt;"&amp;Z14)</f>
        <v>2</v>
      </c>
      <c r="AD14" s="100">
        <f t="shared" si="18"/>
        <v>45</v>
      </c>
      <c r="AE14" s="102">
        <f t="shared" si="19"/>
        <v>35</v>
      </c>
      <c r="AG14" s="144" t="s">
        <v>14</v>
      </c>
      <c r="AH14" s="54" t="s">
        <v>64</v>
      </c>
      <c r="AI14" s="298">
        <v>7.7708333333333329E-4</v>
      </c>
    </row>
    <row r="15" spans="1:35" x14ac:dyDescent="0.2">
      <c r="A15" s="153">
        <v>47</v>
      </c>
      <c r="B15" s="333" t="s">
        <v>90</v>
      </c>
      <c r="C15" s="333" t="str">
        <f t="shared" si="9"/>
        <v>leigh mummery</v>
      </c>
      <c r="D15" s="347" t="s">
        <v>13</v>
      </c>
      <c r="E15" s="350" t="s">
        <v>342</v>
      </c>
      <c r="F15" s="333"/>
      <c r="G15" s="347" t="s">
        <v>115</v>
      </c>
      <c r="H15" s="335" t="str">
        <f t="shared" si="0"/>
        <v/>
      </c>
      <c r="I15" s="335">
        <f t="shared" si="0"/>
        <v>75</v>
      </c>
      <c r="J15" s="335" t="str">
        <f t="shared" si="0"/>
        <v/>
      </c>
      <c r="K15" s="335" t="str">
        <f t="shared" si="0"/>
        <v/>
      </c>
      <c r="L15" s="335" t="str">
        <f t="shared" si="0"/>
        <v/>
      </c>
      <c r="M15" s="335" t="str">
        <f t="shared" si="0"/>
        <v/>
      </c>
      <c r="N15" s="335" t="str">
        <f t="shared" si="0"/>
        <v/>
      </c>
      <c r="O15" s="335" t="str">
        <f t="shared" si="0"/>
        <v/>
      </c>
      <c r="P15" s="335" t="str">
        <f t="shared" si="0"/>
        <v/>
      </c>
      <c r="Q15" s="335" t="str">
        <f t="shared" si="0"/>
        <v/>
      </c>
      <c r="R15" s="335" t="str">
        <f t="shared" si="0"/>
        <v/>
      </c>
      <c r="S15" s="335" t="str">
        <f t="shared" si="0"/>
        <v/>
      </c>
      <c r="T15" s="145" t="str">
        <f t="shared" si="0"/>
        <v/>
      </c>
      <c r="U15" s="271">
        <f t="shared" si="1"/>
        <v>75</v>
      </c>
      <c r="V15" s="153">
        <f t="shared" si="2"/>
        <v>-60</v>
      </c>
      <c r="W15" s="336">
        <f t="shared" ref="W15:W21" si="22">IFERROR(VLOOKUP(D15,BenchmarksRd1,3,0)*86400,"")</f>
        <v>66.983000000000004</v>
      </c>
      <c r="X15" s="337">
        <f t="shared" si="4"/>
        <v>5.8169999999999931</v>
      </c>
      <c r="Y15" s="274">
        <f t="shared" si="11"/>
        <v>-10</v>
      </c>
      <c r="Z15" s="330">
        <f t="shared" si="5"/>
        <v>7</v>
      </c>
      <c r="AA15" s="338">
        <f t="shared" si="6"/>
        <v>12</v>
      </c>
      <c r="AB15" s="338">
        <f>IF($AA15="n/a","",IFERROR(COUNTIF($AA$2:$AA15,"="&amp;AA15),""))</f>
        <v>2</v>
      </c>
      <c r="AC15" s="338">
        <f>COUNTIF($Z$2:Z15,"&lt;"&amp;Z15)</f>
        <v>9</v>
      </c>
      <c r="AD15" s="100">
        <f t="shared" si="7"/>
        <v>15</v>
      </c>
      <c r="AE15" s="102">
        <f t="shared" si="8"/>
        <v>5</v>
      </c>
    </row>
    <row r="16" spans="1:35" x14ac:dyDescent="0.2">
      <c r="A16" s="153">
        <v>127</v>
      </c>
      <c r="B16" s="345" t="s">
        <v>86</v>
      </c>
      <c r="C16" s="333" t="str">
        <f t="shared" si="9"/>
        <v>adrian zadro</v>
      </c>
      <c r="D16" s="347" t="s">
        <v>5</v>
      </c>
      <c r="E16" s="350" t="s">
        <v>343</v>
      </c>
      <c r="F16" s="333"/>
      <c r="G16" s="347" t="s">
        <v>293</v>
      </c>
      <c r="H16" s="335" t="str">
        <f t="shared" si="0"/>
        <v/>
      </c>
      <c r="I16" s="335" t="str">
        <f t="shared" si="0"/>
        <v/>
      </c>
      <c r="J16" s="335" t="str">
        <f t="shared" si="0"/>
        <v/>
      </c>
      <c r="K16" s="335" t="str">
        <f t="shared" si="0"/>
        <v/>
      </c>
      <c r="L16" s="335" t="str">
        <f t="shared" si="0"/>
        <v/>
      </c>
      <c r="M16" s="335" t="str">
        <f t="shared" si="0"/>
        <v/>
      </c>
      <c r="N16" s="335" t="str">
        <f t="shared" si="0"/>
        <v/>
      </c>
      <c r="O16" s="335" t="str">
        <f t="shared" si="0"/>
        <v/>
      </c>
      <c r="P16" s="335" t="str">
        <f t="shared" si="0"/>
        <v/>
      </c>
      <c r="Q16" s="335" t="str">
        <f t="shared" si="0"/>
        <v/>
      </c>
      <c r="R16" s="335" t="str">
        <f t="shared" si="0"/>
        <v/>
      </c>
      <c r="S16" s="335">
        <f t="shared" si="0"/>
        <v>100</v>
      </c>
      <c r="T16" s="145" t="str">
        <f t="shared" si="0"/>
        <v/>
      </c>
      <c r="U16" s="271">
        <f t="shared" si="1"/>
        <v>100</v>
      </c>
      <c r="V16" s="153">
        <f t="shared" si="2"/>
        <v>0</v>
      </c>
      <c r="W16" s="336">
        <f t="shared" si="22"/>
        <v>72.981999999999999</v>
      </c>
      <c r="X16" s="337">
        <f t="shared" si="4"/>
        <v>0.26999999999999602</v>
      </c>
      <c r="Y16" s="274">
        <f t="shared" si="11"/>
        <v>5</v>
      </c>
      <c r="Z16" s="330">
        <f t="shared" si="5"/>
        <v>1</v>
      </c>
      <c r="AA16" s="338">
        <f t="shared" si="6"/>
        <v>2</v>
      </c>
      <c r="AB16" s="338">
        <f>IF($AA16="n/a","",IFERROR(COUNTIF($AA$2:$AA16,"="&amp;AA16),""))</f>
        <v>1</v>
      </c>
      <c r="AC16" s="338">
        <f>COUNTIF($Z$2:Z16,"&lt;"&amp;Z16)</f>
        <v>0</v>
      </c>
      <c r="AD16" s="100">
        <f t="shared" si="7"/>
        <v>100</v>
      </c>
      <c r="AE16" s="102">
        <f t="shared" si="8"/>
        <v>105</v>
      </c>
    </row>
    <row r="17" spans="1:31" x14ac:dyDescent="0.2">
      <c r="A17" s="153">
        <v>58</v>
      </c>
      <c r="B17" s="333" t="s">
        <v>206</v>
      </c>
      <c r="C17" s="333" t="str">
        <f t="shared" si="9"/>
        <v>murray seymour</v>
      </c>
      <c r="D17" s="347" t="s">
        <v>66</v>
      </c>
      <c r="E17" s="350" t="s">
        <v>344</v>
      </c>
      <c r="F17" s="333"/>
      <c r="G17" s="347" t="s">
        <v>293</v>
      </c>
      <c r="H17" s="335" t="str">
        <f t="shared" si="0"/>
        <v/>
      </c>
      <c r="I17" s="335" t="str">
        <f t="shared" si="0"/>
        <v/>
      </c>
      <c r="J17" s="335" t="str">
        <f t="shared" si="0"/>
        <v/>
      </c>
      <c r="K17" s="335" t="str">
        <f t="shared" si="0"/>
        <v/>
      </c>
      <c r="L17" s="335" t="str">
        <f t="shared" si="0"/>
        <v/>
      </c>
      <c r="M17" s="335" t="str">
        <f t="shared" si="0"/>
        <v/>
      </c>
      <c r="N17" s="335" t="str">
        <f t="shared" si="0"/>
        <v/>
      </c>
      <c r="O17" s="335" t="str">
        <f t="shared" si="0"/>
        <v/>
      </c>
      <c r="P17" s="335" t="str">
        <f t="shared" si="0"/>
        <v/>
      </c>
      <c r="Q17" s="335" t="str">
        <f t="shared" si="0"/>
        <v/>
      </c>
      <c r="R17" s="335" t="str">
        <f t="shared" si="0"/>
        <v/>
      </c>
      <c r="S17" s="335" t="str">
        <f t="shared" si="0"/>
        <v/>
      </c>
      <c r="T17" s="145" t="str">
        <f t="shared" si="0"/>
        <v/>
      </c>
      <c r="U17" s="271">
        <f t="shared" si="1"/>
        <v>0</v>
      </c>
      <c r="V17" s="153">
        <f t="shared" si="2"/>
        <v>0</v>
      </c>
      <c r="W17" s="336" t="str">
        <f t="shared" si="22"/>
        <v/>
      </c>
      <c r="X17" s="337" t="str">
        <f t="shared" si="4"/>
        <v/>
      </c>
      <c r="Y17" s="274">
        <f t="shared" si="11"/>
        <v>0</v>
      </c>
      <c r="Z17" s="330" t="str">
        <f t="shared" si="5"/>
        <v>n/a</v>
      </c>
      <c r="AA17" s="338" t="str">
        <f t="shared" si="6"/>
        <v>n/a</v>
      </c>
      <c r="AB17" s="338" t="str">
        <f>IF($AA17="n/a","",IFERROR(COUNTIF($AA$2:$AA17,"="&amp;AA17),""))</f>
        <v/>
      </c>
      <c r="AC17" s="338">
        <f>COUNTIF($Z$2:Z17,"&lt;"&amp;Z17)</f>
        <v>0</v>
      </c>
      <c r="AD17" s="100">
        <f t="shared" si="7"/>
        <v>0</v>
      </c>
      <c r="AE17" s="102">
        <f t="shared" si="8"/>
        <v>0</v>
      </c>
    </row>
    <row r="18" spans="1:31" x14ac:dyDescent="0.2">
      <c r="A18" s="153">
        <v>18</v>
      </c>
      <c r="B18" s="333" t="s">
        <v>345</v>
      </c>
      <c r="C18" s="333" t="str">
        <f t="shared" si="9"/>
        <v>nicholas mibus</v>
      </c>
      <c r="D18" s="347" t="s">
        <v>66</v>
      </c>
      <c r="E18" s="350" t="s">
        <v>346</v>
      </c>
      <c r="F18" s="333"/>
      <c r="G18" s="347" t="s">
        <v>337</v>
      </c>
      <c r="H18" s="335" t="str">
        <f t="shared" si="0"/>
        <v/>
      </c>
      <c r="I18" s="335" t="str">
        <f t="shared" si="0"/>
        <v/>
      </c>
      <c r="J18" s="335" t="str">
        <f t="shared" si="0"/>
        <v/>
      </c>
      <c r="K18" s="335" t="str">
        <f t="shared" si="0"/>
        <v/>
      </c>
      <c r="L18" s="335" t="str">
        <f t="shared" si="0"/>
        <v/>
      </c>
      <c r="M18" s="335" t="str">
        <f t="shared" si="0"/>
        <v/>
      </c>
      <c r="N18" s="335" t="str">
        <f t="shared" si="0"/>
        <v/>
      </c>
      <c r="O18" s="335" t="str">
        <f t="shared" si="0"/>
        <v/>
      </c>
      <c r="P18" s="335" t="str">
        <f t="shared" si="0"/>
        <v/>
      </c>
      <c r="Q18" s="335" t="str">
        <f t="shared" si="0"/>
        <v/>
      </c>
      <c r="R18" s="335" t="str">
        <f t="shared" si="0"/>
        <v/>
      </c>
      <c r="S18" s="335" t="str">
        <f t="shared" si="0"/>
        <v/>
      </c>
      <c r="T18" s="145" t="str">
        <f t="shared" si="0"/>
        <v/>
      </c>
      <c r="U18" s="271">
        <f t="shared" si="1"/>
        <v>0</v>
      </c>
      <c r="V18" s="153">
        <f t="shared" si="2"/>
        <v>0</v>
      </c>
      <c r="W18" s="336" t="str">
        <f t="shared" si="22"/>
        <v/>
      </c>
      <c r="X18" s="337" t="str">
        <f t="shared" si="4"/>
        <v/>
      </c>
      <c r="Y18" s="274">
        <f t="shared" si="11"/>
        <v>0</v>
      </c>
      <c r="Z18" s="330" t="str">
        <f t="shared" si="5"/>
        <v>n/a</v>
      </c>
      <c r="AA18" s="338" t="str">
        <f t="shared" si="6"/>
        <v>n/a</v>
      </c>
      <c r="AB18" s="338" t="str">
        <f>IF($AA18="n/a","",IFERROR(COUNTIF($AA$2:$AA18,"="&amp;AA18),""))</f>
        <v/>
      </c>
      <c r="AC18" s="338">
        <f>COUNTIF($Z$2:Z18,"&lt;"&amp;Z18)</f>
        <v>0</v>
      </c>
      <c r="AD18" s="100">
        <f t="shared" si="7"/>
        <v>0</v>
      </c>
      <c r="AE18" s="102">
        <f t="shared" si="8"/>
        <v>0</v>
      </c>
    </row>
    <row r="19" spans="1:31" x14ac:dyDescent="0.2">
      <c r="A19" s="153">
        <v>17</v>
      </c>
      <c r="B19" s="333" t="s">
        <v>81</v>
      </c>
      <c r="C19" s="333" t="str">
        <f t="shared" si="9"/>
        <v>craig baird</v>
      </c>
      <c r="D19" s="347" t="s">
        <v>22</v>
      </c>
      <c r="E19" s="350" t="s">
        <v>347</v>
      </c>
      <c r="F19" s="333"/>
      <c r="G19" s="347" t="s">
        <v>331</v>
      </c>
      <c r="H19" s="335" t="str">
        <f t="shared" si="0"/>
        <v/>
      </c>
      <c r="I19" s="335" t="str">
        <f t="shared" si="0"/>
        <v/>
      </c>
      <c r="J19" s="335" t="str">
        <f t="shared" si="0"/>
        <v/>
      </c>
      <c r="K19" s="335" t="str">
        <f t="shared" si="0"/>
        <v/>
      </c>
      <c r="L19" s="335" t="str">
        <f t="shared" si="0"/>
        <v/>
      </c>
      <c r="M19" s="335" t="str">
        <f t="shared" si="0"/>
        <v/>
      </c>
      <c r="N19" s="335" t="str">
        <f t="shared" si="0"/>
        <v/>
      </c>
      <c r="O19" s="335" t="str">
        <f t="shared" si="0"/>
        <v/>
      </c>
      <c r="P19" s="335" t="str">
        <f t="shared" si="0"/>
        <v/>
      </c>
      <c r="Q19" s="335" t="str">
        <f t="shared" si="0"/>
        <v/>
      </c>
      <c r="R19" s="335">
        <f t="shared" si="0"/>
        <v>100</v>
      </c>
      <c r="S19" s="335" t="str">
        <f t="shared" si="0"/>
        <v/>
      </c>
      <c r="T19" s="145" t="str">
        <f t="shared" si="0"/>
        <v/>
      </c>
      <c r="U19" s="271">
        <f t="shared" si="1"/>
        <v>100</v>
      </c>
      <c r="V19" s="153">
        <f t="shared" si="2"/>
        <v>-25</v>
      </c>
      <c r="W19" s="336">
        <f t="shared" si="22"/>
        <v>71.998000000000005</v>
      </c>
      <c r="X19" s="337">
        <f t="shared" si="4"/>
        <v>4.063999999999993</v>
      </c>
      <c r="Y19" s="274">
        <f t="shared" si="11"/>
        <v>-10</v>
      </c>
      <c r="Z19" s="330">
        <f t="shared" si="5"/>
        <v>2</v>
      </c>
      <c r="AA19" s="338">
        <f t="shared" si="6"/>
        <v>3</v>
      </c>
      <c r="AB19" s="338">
        <f>IF($AA19="n/a","",IFERROR(COUNTIF($AA$2:$AA19,"="&amp;AA19),""))</f>
        <v>1</v>
      </c>
      <c r="AC19" s="338">
        <f>COUNTIF($Z$2:Z19,"&lt;"&amp;Z19)</f>
        <v>1</v>
      </c>
      <c r="AD19" s="100">
        <f t="shared" si="7"/>
        <v>75</v>
      </c>
      <c r="AE19" s="102">
        <f t="shared" si="8"/>
        <v>65</v>
      </c>
    </row>
    <row r="20" spans="1:31" x14ac:dyDescent="0.2">
      <c r="A20" s="153">
        <v>11</v>
      </c>
      <c r="B20" s="333" t="s">
        <v>348</v>
      </c>
      <c r="C20" s="333" t="str">
        <f t="shared" si="9"/>
        <v>andrew brooks</v>
      </c>
      <c r="D20" s="347" t="s">
        <v>66</v>
      </c>
      <c r="E20" s="350" t="s">
        <v>349</v>
      </c>
      <c r="F20" s="333"/>
      <c r="G20" s="347" t="s">
        <v>115</v>
      </c>
      <c r="H20" s="335" t="str">
        <f t="shared" si="0"/>
        <v/>
      </c>
      <c r="I20" s="335" t="str">
        <f t="shared" si="0"/>
        <v/>
      </c>
      <c r="J20" s="335" t="str">
        <f t="shared" si="0"/>
        <v/>
      </c>
      <c r="K20" s="335" t="str">
        <f t="shared" si="0"/>
        <v/>
      </c>
      <c r="L20" s="335" t="str">
        <f t="shared" si="0"/>
        <v/>
      </c>
      <c r="M20" s="335" t="str">
        <f t="shared" si="0"/>
        <v/>
      </c>
      <c r="N20" s="335" t="str">
        <f t="shared" si="0"/>
        <v/>
      </c>
      <c r="O20" s="335" t="str">
        <f t="shared" si="0"/>
        <v/>
      </c>
      <c r="P20" s="335" t="str">
        <f t="shared" si="0"/>
        <v/>
      </c>
      <c r="Q20" s="335" t="str">
        <f t="shared" si="0"/>
        <v/>
      </c>
      <c r="R20" s="335" t="str">
        <f t="shared" si="0"/>
        <v/>
      </c>
      <c r="S20" s="335" t="str">
        <f t="shared" si="0"/>
        <v/>
      </c>
      <c r="T20" s="145" t="str">
        <f t="shared" si="0"/>
        <v/>
      </c>
      <c r="U20" s="271">
        <f t="shared" si="1"/>
        <v>0</v>
      </c>
      <c r="V20" s="153">
        <f t="shared" si="2"/>
        <v>0</v>
      </c>
      <c r="W20" s="336" t="str">
        <f t="shared" si="22"/>
        <v/>
      </c>
      <c r="X20" s="337" t="str">
        <f t="shared" si="4"/>
        <v/>
      </c>
      <c r="Y20" s="274">
        <f t="shared" si="11"/>
        <v>0</v>
      </c>
      <c r="Z20" s="330" t="str">
        <f t="shared" si="5"/>
        <v>n/a</v>
      </c>
      <c r="AA20" s="338" t="str">
        <f t="shared" si="6"/>
        <v>n/a</v>
      </c>
      <c r="AB20" s="338" t="str">
        <f>IF($AA20="n/a","",IFERROR(COUNTIF($AA$2:$AA20,"="&amp;AA20),""))</f>
        <v/>
      </c>
      <c r="AC20" s="338">
        <f>COUNTIF($Z$2:Z20,"&lt;"&amp;Z20)</f>
        <v>0</v>
      </c>
      <c r="AD20" s="100">
        <f t="shared" si="7"/>
        <v>0</v>
      </c>
      <c r="AE20" s="102">
        <f t="shared" si="8"/>
        <v>0</v>
      </c>
    </row>
    <row r="21" spans="1:31" x14ac:dyDescent="0.2">
      <c r="A21" s="153">
        <v>23</v>
      </c>
      <c r="B21" s="333" t="s">
        <v>103</v>
      </c>
      <c r="C21" s="333" t="str">
        <f t="shared" si="9"/>
        <v>andrew waddleton</v>
      </c>
      <c r="D21" s="347" t="s">
        <v>66</v>
      </c>
      <c r="E21" s="350" t="s">
        <v>350</v>
      </c>
      <c r="F21" s="333"/>
      <c r="G21" s="347" t="s">
        <v>337</v>
      </c>
      <c r="H21" s="335" t="str">
        <f t="shared" si="0"/>
        <v/>
      </c>
      <c r="I21" s="335" t="str">
        <f t="shared" si="0"/>
        <v/>
      </c>
      <c r="J21" s="335" t="str">
        <f t="shared" si="0"/>
        <v/>
      </c>
      <c r="K21" s="335" t="str">
        <f t="shared" si="0"/>
        <v/>
      </c>
      <c r="L21" s="335" t="str">
        <f t="shared" si="0"/>
        <v/>
      </c>
      <c r="M21" s="335" t="str">
        <f t="shared" si="0"/>
        <v/>
      </c>
      <c r="N21" s="335" t="str">
        <f t="shared" si="0"/>
        <v/>
      </c>
      <c r="O21" s="335" t="str">
        <f t="shared" si="0"/>
        <v/>
      </c>
      <c r="P21" s="335" t="str">
        <f t="shared" si="0"/>
        <v/>
      </c>
      <c r="Q21" s="335" t="str">
        <f t="shared" si="0"/>
        <v/>
      </c>
      <c r="R21" s="335" t="str">
        <f t="shared" si="0"/>
        <v/>
      </c>
      <c r="S21" s="335" t="str">
        <f t="shared" si="0"/>
        <v/>
      </c>
      <c r="T21" s="145" t="str">
        <f t="shared" si="0"/>
        <v/>
      </c>
      <c r="U21" s="271">
        <f t="shared" si="1"/>
        <v>0</v>
      </c>
      <c r="V21" s="153">
        <f t="shared" ref="V21:V22" si="23">AD21-U21</f>
        <v>0</v>
      </c>
      <c r="W21" s="336" t="str">
        <f t="shared" ref="W21:W22" si="24">IFERROR(VLOOKUP(D21,BenchmarksRd1,3,0)*86400,"")</f>
        <v/>
      </c>
      <c r="X21" s="337" t="str">
        <f t="shared" ref="X21:X22" si="25">IFERROR((($E21*86400)-W21),"")</f>
        <v/>
      </c>
      <c r="Y21" s="274">
        <f t="shared" ref="Y21:Y22" si="26">IF(U21=0,0,IF(X21&lt;=0,10,IF(X21&lt;0.5,5,IF(X21&lt;1,0,IF(X21&lt;2,-5,-10)))))</f>
        <v>0</v>
      </c>
      <c r="Z21" s="330" t="str">
        <f t="shared" ref="Z21:Z22" si="27">IFERROR(VLOOKUP(D21,Class2019,4,0),"n/a")</f>
        <v>n/a</v>
      </c>
      <c r="AA21" s="338" t="str">
        <f t="shared" ref="AA21:AA22" si="28">IFERROR(VLOOKUP(D21,Class2019,3,0),"n/a")</f>
        <v>n/a</v>
      </c>
      <c r="AB21" s="338" t="str">
        <f>IF($AA21="n/a","",IFERROR(COUNTIF($AA$2:$AA21,"="&amp;AA21),""))</f>
        <v/>
      </c>
      <c r="AC21" s="338">
        <f>COUNTIF($Z$2:Z21,"&lt;"&amp;Z21)</f>
        <v>0</v>
      </c>
      <c r="AD21" s="100">
        <f t="shared" ref="AD21:AD22" si="29">IF($AA21="n/a",0,IFERROR(VLOOKUP(AB21+AC21,Points2019,2,0),15))</f>
        <v>0</v>
      </c>
      <c r="AE21" s="102">
        <f t="shared" ref="AE21:AE22" si="30">(U21+V21+Y21)</f>
        <v>0</v>
      </c>
    </row>
    <row r="22" spans="1:31" ht="13.5" thickBot="1" x14ac:dyDescent="0.25">
      <c r="A22" s="155">
        <v>233</v>
      </c>
      <c r="B22" s="146" t="s">
        <v>351</v>
      </c>
      <c r="C22" s="146" t="str">
        <f t="shared" si="9"/>
        <v>paul robotham</v>
      </c>
      <c r="D22" s="154" t="s">
        <v>4</v>
      </c>
      <c r="E22" s="351" t="s">
        <v>352</v>
      </c>
      <c r="F22" s="352" t="s">
        <v>253</v>
      </c>
      <c r="G22" s="154" t="s">
        <v>115</v>
      </c>
      <c r="H22" s="147" t="str">
        <f t="shared" si="0"/>
        <v/>
      </c>
      <c r="I22" s="147" t="str">
        <f t="shared" si="0"/>
        <v/>
      </c>
      <c r="J22" s="147" t="str">
        <f t="shared" si="0"/>
        <v/>
      </c>
      <c r="K22" s="147" t="str">
        <f t="shared" si="0"/>
        <v/>
      </c>
      <c r="L22" s="147" t="str">
        <f t="shared" si="0"/>
        <v/>
      </c>
      <c r="M22" s="147" t="str">
        <f t="shared" si="0"/>
        <v/>
      </c>
      <c r="N22" s="147" t="str">
        <f t="shared" si="0"/>
        <v/>
      </c>
      <c r="O22" s="147" t="str">
        <f t="shared" si="0"/>
        <v/>
      </c>
      <c r="P22" s="147">
        <f t="shared" si="0"/>
        <v>100</v>
      </c>
      <c r="Q22" s="147" t="str">
        <f t="shared" si="0"/>
        <v/>
      </c>
      <c r="R22" s="147" t="str">
        <f t="shared" si="0"/>
        <v/>
      </c>
      <c r="S22" s="147" t="str">
        <f t="shared" si="0"/>
        <v/>
      </c>
      <c r="T22" s="148" t="str">
        <f t="shared" si="0"/>
        <v/>
      </c>
      <c r="U22" s="272">
        <f t="shared" si="1"/>
        <v>100</v>
      </c>
      <c r="V22" s="155">
        <f t="shared" si="23"/>
        <v>-55</v>
      </c>
      <c r="W22" s="275" t="s">
        <v>353</v>
      </c>
      <c r="X22" s="276" t="str">
        <f t="shared" si="25"/>
        <v/>
      </c>
      <c r="Y22" s="277">
        <v>0</v>
      </c>
      <c r="Z22" s="331">
        <f t="shared" si="27"/>
        <v>3</v>
      </c>
      <c r="AA22" s="157">
        <f t="shared" si="28"/>
        <v>5</v>
      </c>
      <c r="AB22" s="157">
        <f>IF($AA22="n/a","",IFERROR(COUNTIF($AA$2:$AA22,"="&amp;AA22),""))</f>
        <v>1</v>
      </c>
      <c r="AC22" s="157">
        <f>COUNTIF($Z$2:Z22,"&lt;"&amp;Z22)</f>
        <v>3</v>
      </c>
      <c r="AD22" s="158">
        <f t="shared" si="29"/>
        <v>45</v>
      </c>
      <c r="AE22" s="103">
        <f t="shared" si="30"/>
        <v>45</v>
      </c>
    </row>
    <row r="23" spans="1:31" ht="13.5" thickBot="1" x14ac:dyDescent="0.25">
      <c r="F23" s="6" t="str">
        <f t="shared" ref="F22:F23" si="31">IF(X23&lt;0,"New lap record"," ")</f>
        <v xml:space="preserve"> </v>
      </c>
      <c r="G23" s="90" t="s">
        <v>26</v>
      </c>
      <c r="H23" s="91">
        <f>COUNT(H2:H22)</f>
        <v>0</v>
      </c>
      <c r="I23" s="91">
        <f>COUNT(I2:I22)</f>
        <v>2</v>
      </c>
      <c r="J23" s="91">
        <f>COUNT(J2:J22)</f>
        <v>2</v>
      </c>
      <c r="K23" s="91">
        <f>COUNT(K2:K22)</f>
        <v>2</v>
      </c>
      <c r="L23" s="91">
        <f>COUNT(L2:L22)</f>
        <v>3</v>
      </c>
      <c r="M23" s="91">
        <f>COUNT(M2:M22)</f>
        <v>0</v>
      </c>
      <c r="N23" s="91">
        <f>COUNT(N2:N22)</f>
        <v>1</v>
      </c>
      <c r="O23" s="91">
        <f>COUNT(O2:O22)</f>
        <v>0</v>
      </c>
      <c r="P23" s="91">
        <f>COUNT(P2:P22)</f>
        <v>1</v>
      </c>
      <c r="Q23" s="91">
        <f>COUNT(Q2:Q22)</f>
        <v>1</v>
      </c>
      <c r="R23" s="91">
        <f>COUNT(R2:R22)</f>
        <v>1</v>
      </c>
      <c r="S23" s="91">
        <f>COUNT(S2:S22)</f>
        <v>1</v>
      </c>
      <c r="T23" s="91">
        <f>COUNT(T2:T22)</f>
        <v>0</v>
      </c>
      <c r="U23" s="150">
        <f>COUNT(U2:U22)</f>
        <v>21</v>
      </c>
      <c r="V23" s="104"/>
      <c r="W23" s="104"/>
      <c r="Y23" s="104"/>
      <c r="Z23" s="104"/>
      <c r="AA23" s="104"/>
      <c r="AB23" s="104"/>
      <c r="AC23" s="104"/>
      <c r="AD23" s="104"/>
      <c r="AE23" s="104"/>
    </row>
    <row r="25" spans="1:31" x14ac:dyDescent="0.2">
      <c r="B25" s="1"/>
      <c r="C25" s="1"/>
      <c r="D25" s="56"/>
      <c r="V25" s="56"/>
      <c r="Z25" s="56"/>
      <c r="AA25" s="56"/>
      <c r="AB25" s="56"/>
      <c r="AC25" s="56"/>
      <c r="AD25" s="56"/>
    </row>
  </sheetData>
  <mergeCells count="1">
    <mergeCell ref="AG1:AI1"/>
  </mergeCells>
  <conditionalFormatting sqref="F15:F23 G15:T22 A15:E22 A2:T14 V2:Y22">
    <cfRule type="expression" dxfId="12" priority="1" stopIfTrue="1">
      <formula>$D2="SNA"</formula>
    </cfRule>
    <cfRule type="expression" dxfId="11" priority="2" stopIfTrue="1">
      <formula>$D2="SNB"</formula>
    </cfRule>
    <cfRule type="expression" dxfId="10" priority="3">
      <formula>$D2="SNC"</formula>
    </cfRule>
    <cfRule type="expression" dxfId="9" priority="4">
      <formula>$D2="SND"</formula>
    </cfRule>
    <cfRule type="expression" dxfId="8" priority="5">
      <formula>$D2="NAC"</formula>
    </cfRule>
    <cfRule type="expression" dxfId="7" priority="6">
      <formula>$D2="NBC"</formula>
    </cfRule>
    <cfRule type="expression" dxfId="6" priority="7">
      <formula>$D2="NCC"</formula>
    </cfRule>
    <cfRule type="expression" dxfId="5" priority="8">
      <formula>$D2="NDC"</formula>
    </cfRule>
    <cfRule type="expression" dxfId="4" priority="9">
      <formula>$D2="ABMOD"</formula>
    </cfRule>
    <cfRule type="expression" dxfId="3" priority="10">
      <formula>$D2="CDMOD"</formula>
    </cfRule>
    <cfRule type="expression" dxfId="2" priority="11">
      <formula>$D2="SMOD"</formula>
    </cfRule>
    <cfRule type="expression" dxfId="1" priority="12">
      <formula>$D2="RES"</formula>
    </cfRule>
    <cfRule type="expression" dxfId="0" priority="13">
      <formula>$D2="OPN"</formula>
    </cfRule>
  </conditionalFormatting>
  <pageMargins left="0.7" right="0.7" top="0.75" bottom="0.75" header="0.3" footer="0.3"/>
  <pageSetup paperSize="9"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2"/>
  <sheetViews>
    <sheetView workbookViewId="0"/>
  </sheetViews>
  <sheetFormatPr defaultColWidth="8.85546875" defaultRowHeight="12.75" x14ac:dyDescent="0.2"/>
  <cols>
    <col min="1" max="1" width="8.140625" style="18" customWidth="1"/>
    <col min="2" max="2" width="37.7109375" style="17" customWidth="1"/>
    <col min="3" max="3" width="8.85546875" style="18" customWidth="1"/>
    <col min="4" max="16384" width="8.85546875" style="18"/>
  </cols>
  <sheetData>
    <row r="1" spans="1:13" x14ac:dyDescent="0.2">
      <c r="A1" s="16" t="s">
        <v>12</v>
      </c>
    </row>
    <row r="2" spans="1:13" ht="15" x14ac:dyDescent="0.25">
      <c r="A2" s="19" t="s">
        <v>15</v>
      </c>
      <c r="B2" s="59" t="s">
        <v>322</v>
      </c>
    </row>
    <row r="3" spans="1:13" ht="15" x14ac:dyDescent="0.25">
      <c r="A3" s="19" t="s">
        <v>15</v>
      </c>
      <c r="B3" s="59" t="s">
        <v>323</v>
      </c>
    </row>
    <row r="4" spans="1:13" ht="26.1" customHeight="1" x14ac:dyDescent="0.2">
      <c r="A4" s="19" t="s">
        <v>15</v>
      </c>
      <c r="B4" s="325" t="s">
        <v>60</v>
      </c>
      <c r="C4" s="325"/>
      <c r="D4" s="325"/>
      <c r="E4" s="325"/>
      <c r="F4" s="325"/>
      <c r="G4" s="325"/>
      <c r="H4" s="325"/>
      <c r="I4" s="325"/>
      <c r="J4" s="325"/>
      <c r="K4" s="325"/>
      <c r="L4" s="325"/>
      <c r="M4" s="325"/>
    </row>
    <row r="6" spans="1:13" ht="13.5" thickBot="1" x14ac:dyDescent="0.25">
      <c r="A6" s="16" t="s">
        <v>55</v>
      </c>
    </row>
    <row r="7" spans="1:13" ht="13.5" thickBot="1" x14ac:dyDescent="0.25">
      <c r="A7" s="110" t="s">
        <v>2</v>
      </c>
      <c r="B7" s="107" t="s">
        <v>48</v>
      </c>
      <c r="C7" s="111" t="s">
        <v>47</v>
      </c>
      <c r="D7" s="109" t="s">
        <v>49</v>
      </c>
      <c r="E7" s="108"/>
    </row>
    <row r="8" spans="1:13" x14ac:dyDescent="0.2">
      <c r="A8" s="114" t="s">
        <v>3</v>
      </c>
      <c r="B8" s="113" t="s">
        <v>56</v>
      </c>
      <c r="C8" s="112">
        <v>1</v>
      </c>
      <c r="D8" s="115">
        <v>1</v>
      </c>
      <c r="E8" s="326" t="s">
        <v>46</v>
      </c>
    </row>
    <row r="9" spans="1:13" ht="13.5" thickBot="1" x14ac:dyDescent="0.25">
      <c r="A9" s="118" t="s">
        <v>5</v>
      </c>
      <c r="B9" s="117" t="s">
        <v>57</v>
      </c>
      <c r="C9" s="116">
        <v>2</v>
      </c>
      <c r="D9" s="119">
        <v>1</v>
      </c>
      <c r="E9" s="327"/>
    </row>
    <row r="10" spans="1:13" x14ac:dyDescent="0.2">
      <c r="A10" s="114" t="s">
        <v>22</v>
      </c>
      <c r="B10" s="113" t="s">
        <v>58</v>
      </c>
      <c r="C10" s="112">
        <v>3</v>
      </c>
      <c r="D10" s="115">
        <v>2</v>
      </c>
      <c r="E10" s="326" t="s">
        <v>46</v>
      </c>
    </row>
    <row r="11" spans="1:13" ht="13.5" thickBot="1" x14ac:dyDescent="0.25">
      <c r="A11" s="118" t="s">
        <v>21</v>
      </c>
      <c r="B11" s="117" t="s">
        <v>19</v>
      </c>
      <c r="C11" s="116">
        <v>4</v>
      </c>
      <c r="D11" s="119">
        <v>2</v>
      </c>
      <c r="E11" s="327"/>
    </row>
    <row r="12" spans="1:13" x14ac:dyDescent="0.2">
      <c r="A12" s="114" t="s">
        <v>4</v>
      </c>
      <c r="B12" s="120" t="s">
        <v>9</v>
      </c>
      <c r="C12" s="112">
        <v>5</v>
      </c>
      <c r="D12" s="115">
        <v>3</v>
      </c>
      <c r="E12" s="326" t="s">
        <v>46</v>
      </c>
    </row>
    <row r="13" spans="1:13" ht="13.5" thickBot="1" x14ac:dyDescent="0.25">
      <c r="A13" s="118" t="s">
        <v>37</v>
      </c>
      <c r="B13" s="121" t="s">
        <v>20</v>
      </c>
      <c r="C13" s="116">
        <v>6</v>
      </c>
      <c r="D13" s="119">
        <v>3</v>
      </c>
      <c r="E13" s="327"/>
    </row>
    <row r="14" spans="1:13" x14ac:dyDescent="0.2">
      <c r="A14" s="114" t="s">
        <v>68</v>
      </c>
      <c r="B14" s="113" t="s">
        <v>71</v>
      </c>
      <c r="C14" s="112">
        <v>7</v>
      </c>
      <c r="D14" s="115">
        <v>4</v>
      </c>
      <c r="E14" s="326" t="s">
        <v>46</v>
      </c>
    </row>
    <row r="15" spans="1:13" ht="13.5" thickBot="1" x14ac:dyDescent="0.25">
      <c r="A15" s="118" t="s">
        <v>69</v>
      </c>
      <c r="B15" s="117" t="s">
        <v>72</v>
      </c>
      <c r="C15" s="116">
        <v>8</v>
      </c>
      <c r="D15" s="119">
        <v>4</v>
      </c>
      <c r="E15" s="327"/>
    </row>
    <row r="16" spans="1:13" ht="13.35" customHeight="1" x14ac:dyDescent="0.2">
      <c r="A16" s="114" t="s">
        <v>38</v>
      </c>
      <c r="B16" s="120" t="s">
        <v>35</v>
      </c>
      <c r="C16" s="112">
        <v>9</v>
      </c>
      <c r="D16" s="115">
        <v>5</v>
      </c>
      <c r="E16" s="326" t="s">
        <v>46</v>
      </c>
    </row>
    <row r="17" spans="1:5" ht="13.35" customHeight="1" thickBot="1" x14ac:dyDescent="0.25">
      <c r="A17" s="118" t="s">
        <v>39</v>
      </c>
      <c r="B17" s="121" t="s">
        <v>36</v>
      </c>
      <c r="C17" s="116">
        <v>10</v>
      </c>
      <c r="D17" s="119">
        <v>5</v>
      </c>
      <c r="E17" s="327"/>
    </row>
    <row r="18" spans="1:5" ht="13.5" thickBot="1" x14ac:dyDescent="0.25">
      <c r="A18" s="124" t="s">
        <v>16</v>
      </c>
      <c r="B18" s="123" t="s">
        <v>17</v>
      </c>
      <c r="C18" s="122">
        <v>11</v>
      </c>
      <c r="D18" s="125">
        <v>6</v>
      </c>
      <c r="E18" s="126"/>
    </row>
    <row r="19" spans="1:5" ht="13.5" thickBot="1" x14ac:dyDescent="0.25">
      <c r="A19" s="118" t="s">
        <v>13</v>
      </c>
      <c r="B19" s="127" t="s">
        <v>11</v>
      </c>
      <c r="C19" s="116">
        <v>12</v>
      </c>
      <c r="D19" s="119">
        <v>7</v>
      </c>
      <c r="E19" s="128"/>
    </row>
    <row r="20" spans="1:5" ht="13.5" thickBot="1" x14ac:dyDescent="0.25">
      <c r="A20" s="124" t="s">
        <v>14</v>
      </c>
      <c r="B20" s="123" t="s">
        <v>10</v>
      </c>
      <c r="C20" s="122">
        <v>13</v>
      </c>
      <c r="D20" s="125">
        <v>8</v>
      </c>
      <c r="E20" s="126"/>
    </row>
    <row r="21" spans="1:5" x14ac:dyDescent="0.2">
      <c r="A21" s="20"/>
      <c r="B21" s="18"/>
    </row>
    <row r="22" spans="1:5" x14ac:dyDescent="0.2">
      <c r="A22" s="106" t="s">
        <v>59</v>
      </c>
      <c r="B22" s="18"/>
    </row>
    <row r="23" spans="1:5" x14ac:dyDescent="0.2">
      <c r="A23" s="134" t="s">
        <v>0</v>
      </c>
      <c r="B23" s="88" t="s">
        <v>52</v>
      </c>
    </row>
    <row r="24" spans="1:5" x14ac:dyDescent="0.2">
      <c r="A24" s="95">
        <v>1</v>
      </c>
      <c r="B24" s="94">
        <v>100</v>
      </c>
    </row>
    <row r="25" spans="1:5" x14ac:dyDescent="0.2">
      <c r="A25" s="95">
        <v>2</v>
      </c>
      <c r="B25" s="94">
        <v>75</v>
      </c>
    </row>
    <row r="26" spans="1:5" x14ac:dyDescent="0.2">
      <c r="A26" s="95">
        <v>3</v>
      </c>
      <c r="B26" s="94">
        <v>60</v>
      </c>
    </row>
    <row r="27" spans="1:5" x14ac:dyDescent="0.2">
      <c r="A27" s="95">
        <v>4</v>
      </c>
      <c r="B27" s="94">
        <v>45</v>
      </c>
    </row>
    <row r="28" spans="1:5" x14ac:dyDescent="0.2">
      <c r="A28" s="95">
        <v>5</v>
      </c>
      <c r="B28" s="96">
        <v>30</v>
      </c>
    </row>
    <row r="29" spans="1:5" x14ac:dyDescent="0.2">
      <c r="A29" s="95">
        <v>6</v>
      </c>
      <c r="B29" s="96">
        <v>15</v>
      </c>
    </row>
    <row r="30" spans="1:5" x14ac:dyDescent="0.2">
      <c r="A30" s="95">
        <v>7</v>
      </c>
      <c r="B30" s="96">
        <v>15</v>
      </c>
    </row>
    <row r="31" spans="1:5" x14ac:dyDescent="0.2">
      <c r="A31" s="95">
        <v>8</v>
      </c>
      <c r="B31" s="96">
        <v>15</v>
      </c>
    </row>
    <row r="32" spans="1:5" x14ac:dyDescent="0.2">
      <c r="A32" s="95">
        <v>9</v>
      </c>
      <c r="B32" s="94">
        <v>15</v>
      </c>
    </row>
    <row r="33" spans="1:2" x14ac:dyDescent="0.2">
      <c r="A33" s="95">
        <v>10</v>
      </c>
      <c r="B33" s="94">
        <v>15</v>
      </c>
    </row>
    <row r="34" spans="1:2" x14ac:dyDescent="0.2">
      <c r="A34" s="93"/>
      <c r="B34" s="94"/>
    </row>
    <row r="36" spans="1:2" ht="15.75" thickBot="1" x14ac:dyDescent="0.25">
      <c r="A36" s="63" t="s">
        <v>27</v>
      </c>
      <c r="B36" s="61"/>
    </row>
    <row r="37" spans="1:2" ht="15.75" thickBot="1" x14ac:dyDescent="0.25">
      <c r="A37" s="131" t="s">
        <v>30</v>
      </c>
      <c r="B37" s="129" t="s">
        <v>28</v>
      </c>
    </row>
    <row r="38" spans="1:2" ht="15.75" thickBot="1" x14ac:dyDescent="0.25">
      <c r="A38" s="132" t="s">
        <v>31</v>
      </c>
      <c r="B38" s="130" t="s">
        <v>77</v>
      </c>
    </row>
    <row r="39" spans="1:2" ht="15.75" thickBot="1" x14ac:dyDescent="0.25">
      <c r="A39" s="132" t="s">
        <v>32</v>
      </c>
      <c r="B39" s="130" t="s">
        <v>78</v>
      </c>
    </row>
    <row r="40" spans="1:2" ht="15.75" thickBot="1" x14ac:dyDescent="0.25">
      <c r="A40" s="132" t="s">
        <v>33</v>
      </c>
      <c r="B40" s="130" t="s">
        <v>29</v>
      </c>
    </row>
    <row r="41" spans="1:2" ht="30.75" thickBot="1" x14ac:dyDescent="0.25">
      <c r="A41" s="133" t="s">
        <v>34</v>
      </c>
      <c r="B41" s="130" t="s">
        <v>79</v>
      </c>
    </row>
    <row r="42" spans="1:2" x14ac:dyDescent="0.2">
      <c r="A42" s="62"/>
      <c r="B42" s="60"/>
    </row>
  </sheetData>
  <mergeCells count="6">
    <mergeCell ref="B4:M4"/>
    <mergeCell ref="E8:E9"/>
    <mergeCell ref="E10:E11"/>
    <mergeCell ref="E12:E13"/>
    <mergeCell ref="E16:E17"/>
    <mergeCell ref="E14:E15"/>
  </mergeCells>
  <phoneticPr fontId="2"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31</vt:i4>
      </vt:variant>
    </vt:vector>
  </HeadingPairs>
  <TitlesOfParts>
    <vt:vector size="38" baseType="lpstr">
      <vt:lpstr>Championship Points</vt:lpstr>
      <vt:lpstr>Rd1 Sandown</vt:lpstr>
      <vt:lpstr>Rd2 Sandown</vt:lpstr>
      <vt:lpstr>Rd3 Sandown</vt:lpstr>
      <vt:lpstr>Rd5 PI</vt:lpstr>
      <vt:lpstr>Rd6 Broadford</vt:lpstr>
      <vt:lpstr>Championship Scoring</vt:lpstr>
      <vt:lpstr>'Rd1 Sandown'!Benchmarks</vt:lpstr>
      <vt:lpstr>'Rd2 Sandown'!Benchmarks</vt:lpstr>
      <vt:lpstr>'Rd3 Sandown'!Benchmarks</vt:lpstr>
      <vt:lpstr>'Rd5 PI'!Benchmarks</vt:lpstr>
      <vt:lpstr>'Rd6 Broadford'!Benchmarks</vt:lpstr>
      <vt:lpstr>'Rd1 Sandown'!BenchmarksRd1</vt:lpstr>
      <vt:lpstr>'Rd2 Sandown'!BenchmarksRd1</vt:lpstr>
      <vt:lpstr>'Rd3 Sandown'!BenchmarksRd1</vt:lpstr>
      <vt:lpstr>'Rd5 PI'!BenchmarksRd1</vt:lpstr>
      <vt:lpstr>'Rd6 Broadford'!BenchmarksRd1</vt:lpstr>
      <vt:lpstr>'Rd1 Sandown'!BenchmarksRd4</vt:lpstr>
      <vt:lpstr>'Rd2 Sandown'!BenchmarksRd4</vt:lpstr>
      <vt:lpstr>'Rd3 Sandown'!BenchmarksRd4</vt:lpstr>
      <vt:lpstr>'Rd5 PI'!BenchmarksRd4</vt:lpstr>
      <vt:lpstr>'Rd6 Broadford'!BenchmarksRd4</vt:lpstr>
      <vt:lpstr>'Rd1 Sandown'!BenchmarksRd5</vt:lpstr>
      <vt:lpstr>'Rd2 Sandown'!BenchmarksRd5</vt:lpstr>
      <vt:lpstr>'Rd3 Sandown'!BenchmarksRd5</vt:lpstr>
      <vt:lpstr>'Rd5 PI'!BenchmarksRd5</vt:lpstr>
      <vt:lpstr>'Rd6 Broadford'!BenchmarksRd5</vt:lpstr>
      <vt:lpstr>'Rd1 Sandown'!BenchmarksRd6</vt:lpstr>
      <vt:lpstr>'Rd2 Sandown'!BenchmarksRd6</vt:lpstr>
      <vt:lpstr>'Rd3 Sandown'!BenchmarksRd6</vt:lpstr>
      <vt:lpstr>'Rd5 PI'!BenchmarksRd6</vt:lpstr>
      <vt:lpstr>'Rd6 Broadford'!BenchmarksRd6</vt:lpstr>
      <vt:lpstr>Class</vt:lpstr>
      <vt:lpstr>Class2018</vt:lpstr>
      <vt:lpstr>Class2019</vt:lpstr>
      <vt:lpstr>Points</vt:lpstr>
      <vt:lpstr>Points2018</vt:lpstr>
      <vt:lpstr>Points2019</vt:lpstr>
    </vt:vector>
  </TitlesOfParts>
  <Company>MunCon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MX5 Vic Motorsport Championship</dc:title>
  <dc:subject>2008-9 Season Scoring</dc:subject>
  <dc:creator>pc</dc:creator>
  <cp:lastModifiedBy>Russell Garner</cp:lastModifiedBy>
  <cp:lastPrinted>2022-07-04T04:25:40Z</cp:lastPrinted>
  <dcterms:created xsi:type="dcterms:W3CDTF">2008-07-07T11:31:18Z</dcterms:created>
  <dcterms:modified xsi:type="dcterms:W3CDTF">2024-08-30T01:25:44Z</dcterms:modified>
</cp:coreProperties>
</file>